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z.erovic\Desktop\Tržišna pravila 2024\"/>
    </mc:Choice>
  </mc:AlternateContent>
  <bookViews>
    <workbookView xWindow="0" yWindow="0" windowWidth="28800" windowHeight="12990"/>
  </bookViews>
  <sheets>
    <sheet name="SEK+TER+ PR 2024." sheetId="1" r:id="rId1"/>
    <sheet name="GUBICI 2024." sheetId="5" r:id="rId2"/>
    <sheet name="UKUPNO" sheetId="4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8" i="4" l="1"/>
  <c r="E7" i="5"/>
  <c r="J6" i="1"/>
  <c r="I6" i="1"/>
  <c r="F30" i="1"/>
  <c r="N12" i="4" l="1"/>
  <c r="G30" i="1"/>
  <c r="K8" i="4" l="1"/>
  <c r="J8" i="4"/>
  <c r="B8" i="4"/>
  <c r="W18" i="1"/>
  <c r="J67" i="1" s="1"/>
  <c r="J30" i="1"/>
  <c r="I7" i="1"/>
  <c r="V18" i="1"/>
  <c r="E29" i="5" l="1"/>
  <c r="E31" i="5"/>
  <c r="E27" i="5" l="1"/>
  <c r="E25" i="5"/>
  <c r="E23" i="5"/>
  <c r="E21" i="5"/>
  <c r="E19" i="5"/>
  <c r="E17" i="5"/>
  <c r="E15" i="5"/>
  <c r="E13" i="5"/>
  <c r="E11" i="5"/>
  <c r="E9" i="5"/>
  <c r="O17" i="1" l="1"/>
  <c r="W17" i="1" s="1"/>
  <c r="O16" i="1"/>
  <c r="W16" i="1" s="1"/>
  <c r="O15" i="1"/>
  <c r="W15" i="1" s="1"/>
  <c r="O14" i="1"/>
  <c r="W14" i="1" s="1"/>
  <c r="O13" i="1"/>
  <c r="W13" i="1" s="1"/>
  <c r="O12" i="1"/>
  <c r="W12" i="1" s="1"/>
  <c r="O11" i="1"/>
  <c r="W11" i="1" s="1"/>
  <c r="O10" i="1"/>
  <c r="W10" i="1" s="1"/>
  <c r="O9" i="1"/>
  <c r="W9" i="1" s="1"/>
  <c r="O8" i="1"/>
  <c r="W8" i="1" s="1"/>
  <c r="O7" i="1"/>
  <c r="W7" i="1" s="1"/>
  <c r="O6" i="1"/>
  <c r="W6" i="1" s="1"/>
  <c r="D31" i="5"/>
  <c r="M50" i="1" l="1"/>
  <c r="M38" i="1"/>
  <c r="M37" i="1"/>
  <c r="M36" i="1"/>
  <c r="M35" i="1"/>
  <c r="M34" i="1"/>
  <c r="E45" i="1" l="1"/>
  <c r="M45" i="1" s="1"/>
  <c r="E44" i="1"/>
  <c r="M44" i="1" s="1"/>
  <c r="E36" i="1"/>
  <c r="E43" i="1"/>
  <c r="M43" i="1" s="1"/>
  <c r="E42" i="1"/>
  <c r="M42" i="1" s="1"/>
  <c r="E41" i="1"/>
  <c r="M41" i="1" s="1"/>
  <c r="E40" i="1"/>
  <c r="M40" i="1" s="1"/>
  <c r="E39" i="1"/>
  <c r="M39" i="1" s="1"/>
  <c r="E38" i="1"/>
  <c r="E37" i="1"/>
  <c r="E35" i="1"/>
  <c r="E34" i="1"/>
  <c r="E52" i="1" l="1"/>
  <c r="M52" i="1" s="1"/>
  <c r="E56" i="1"/>
  <c r="M56" i="1" s="1"/>
  <c r="E54" i="1"/>
  <c r="M54" i="1" s="1"/>
  <c r="E58" i="1"/>
  <c r="M58" i="1" s="1"/>
  <c r="E50" i="1"/>
  <c r="E60" i="1"/>
  <c r="M60" i="1" s="1"/>
  <c r="E51" i="1"/>
  <c r="M51" i="1" s="1"/>
  <c r="E53" i="1"/>
  <c r="M53" i="1" s="1"/>
  <c r="E55" i="1"/>
  <c r="M55" i="1" s="1"/>
  <c r="E57" i="1"/>
  <c r="M57" i="1" s="1"/>
  <c r="E59" i="1"/>
  <c r="M59" i="1" s="1"/>
  <c r="E61" i="1"/>
  <c r="M61" i="1" s="1"/>
  <c r="L62" i="1"/>
  <c r="M62" i="1" l="1"/>
  <c r="F10" i="1"/>
  <c r="F21" i="1" l="1"/>
  <c r="F20" i="1"/>
  <c r="F19" i="1"/>
  <c r="F18" i="1"/>
  <c r="F17" i="1"/>
  <c r="F16" i="1"/>
  <c r="F15" i="1"/>
  <c r="F14" i="1"/>
  <c r="F13" i="1"/>
  <c r="F12" i="1"/>
  <c r="F9" i="1"/>
  <c r="F8" i="1"/>
  <c r="F7" i="1"/>
  <c r="F6" i="1"/>
  <c r="F11" i="1"/>
  <c r="I10" i="1" l="1"/>
  <c r="I14" i="1"/>
  <c r="I18" i="1"/>
  <c r="I8" i="1"/>
  <c r="I12" i="1"/>
  <c r="I16" i="1"/>
  <c r="I20" i="1"/>
  <c r="L46" i="1"/>
  <c r="F29" i="1"/>
  <c r="F28" i="1"/>
  <c r="F27" i="1"/>
  <c r="F26" i="1"/>
  <c r="F24" i="1"/>
  <c r="F25" i="1"/>
  <c r="F23" i="1"/>
  <c r="F22" i="1"/>
  <c r="M46" i="1" l="1"/>
  <c r="I21" i="1"/>
  <c r="J20" i="1" s="1"/>
  <c r="I13" i="1"/>
  <c r="J12" i="1" s="1"/>
  <c r="I19" i="1"/>
  <c r="J18" i="1" s="1"/>
  <c r="I17" i="1"/>
  <c r="J16" i="1" s="1"/>
  <c r="I9" i="1"/>
  <c r="J8" i="1" s="1"/>
  <c r="I15" i="1"/>
  <c r="J14" i="1" s="1"/>
  <c r="I11" i="1"/>
  <c r="J10" i="1" s="1"/>
  <c r="I22" i="1"/>
  <c r="I24" i="1"/>
  <c r="I26" i="1"/>
  <c r="I28" i="1"/>
  <c r="I25" i="1" l="1"/>
  <c r="J24" i="1" s="1"/>
  <c r="I29" i="1"/>
  <c r="J28" i="1" s="1"/>
  <c r="I27" i="1"/>
  <c r="J26" i="1" s="1"/>
  <c r="I23" i="1"/>
  <c r="J22" i="1" s="1"/>
  <c r="I30" i="1" l="1"/>
  <c r="C10" i="4" l="1"/>
</calcChain>
</file>

<file path=xl/sharedStrings.xml><?xml version="1.0" encoding="utf-8"?>
<sst xmlns="http://schemas.openxmlformats.org/spreadsheetml/2006/main" count="137" uniqueCount="50">
  <si>
    <t>Septembar</t>
  </si>
  <si>
    <t>Ukupan iznos za mjesec</t>
  </si>
  <si>
    <t>Oktobar</t>
  </si>
  <si>
    <t>Novembar</t>
  </si>
  <si>
    <t>Decembar</t>
  </si>
  <si>
    <t>Kapacitet</t>
  </si>
  <si>
    <t>Nevršni sati</t>
  </si>
  <si>
    <t>Vršni sati</t>
  </si>
  <si>
    <t>Broj sati</t>
  </si>
  <si>
    <t>Dana u mjesecu</t>
  </si>
  <si>
    <t>Cijena  KM/MW/h</t>
  </si>
  <si>
    <t>Iznos po vršnim i  nevršnim satima</t>
  </si>
  <si>
    <t>Sekundarna rezerva</t>
  </si>
  <si>
    <t xml:space="preserve">UKUPNO </t>
  </si>
  <si>
    <t>Mjesec</t>
  </si>
  <si>
    <t>Broj sati u mjesecu</t>
  </si>
  <si>
    <t>Januar</t>
  </si>
  <si>
    <t>Februar</t>
  </si>
  <si>
    <t>Mart</t>
  </si>
  <si>
    <t>April</t>
  </si>
  <si>
    <t>Maj</t>
  </si>
  <si>
    <t>Juni</t>
  </si>
  <si>
    <t>Juli</t>
  </si>
  <si>
    <t>August</t>
  </si>
  <si>
    <t>Gubici                       GWh</t>
  </si>
  <si>
    <t>Tercijarna rezerva nadole</t>
  </si>
  <si>
    <t>* - mart mjesec broj nevršnih sati u mjesecu je umanjen za 1 sat zbog promjene računanja vremena sa zimskog na ljetno</t>
  </si>
  <si>
    <t>** - oktobar mjesec broj nevršnih sati u mjesecu je uvećan za jedan zbog promjene računanja vremena sa ljetnog na zimsko</t>
  </si>
  <si>
    <t>Mart*</t>
  </si>
  <si>
    <t>Oktobar**</t>
  </si>
  <si>
    <t>Tercijarna rezerva nagore</t>
  </si>
  <si>
    <t>Cijena KM/MW/h</t>
  </si>
  <si>
    <t>Procijenjena vrijednost (KM)</t>
  </si>
  <si>
    <t>UKUPNO</t>
  </si>
  <si>
    <t>o</t>
  </si>
  <si>
    <t xml:space="preserve">Sekundarna </t>
  </si>
  <si>
    <t xml:space="preserve">Tercijarna nadole </t>
  </si>
  <si>
    <t>Gubici</t>
  </si>
  <si>
    <t>UKUPNO :</t>
  </si>
  <si>
    <t>TercIjarna nagore</t>
  </si>
  <si>
    <t>Tarifa</t>
  </si>
  <si>
    <t>Primarna regulacija</t>
  </si>
  <si>
    <t>Ukupan iznos za PU za kapacitet primarne sekundarne i tercijarne regulacije</t>
  </si>
  <si>
    <t>Za okvirnu cijenu za gubitke za 2024.godinu je uzeta cijena u iznosu od 200 KM/MWh ( približno 100 EUR/MWh).</t>
  </si>
  <si>
    <t xml:space="preserve">Gubitke u toku  2022. i 2023. godine  su isporučivali snabdjevači u skladu sa Procedurom za regulisani postupak nabavke energije za pokrivanje gubitaka na prijenosnoj mreži , jer su </t>
  </si>
  <si>
    <t>GUBICI ZA 2024. godinu</t>
  </si>
  <si>
    <t>UKUPNI IZNOS TROŠKOVA ZA POMOĆNE USLUGE ZA 2024.GODINU</t>
  </si>
  <si>
    <t xml:space="preserve">                            IZNOS TARIFE ZA SEKUNDARNU ,  TERCIJARNU  i REZERVU  PRIMARNE REGULACIJE ZA 2024 . GOD.</t>
  </si>
  <si>
    <t>javni natječaji za nabavku poništeni zbog izuzetno visokih iznosa cijena  ponuda  koje su znatno prevazilazile okvirni budžet za nabavku  ili nije bilo  niti jedne ponude u toku procedure nabavke.</t>
  </si>
  <si>
    <t>Energija  ( sa dodanom energijom pumpni rad Čapljine)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</si>
</sst>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M&quot;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scheme val="minor"/>
    </font>
    <font>
      <b/>
      <sz val="10"/>
      <name val="Times New Roman"/>
      <family val="1"/>
      <charset val="238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9">
    <xf numFmtId="0" fontId="0" fillId="0" borderId="0" xfId="0"/>
    <xf numFmtId="0" fontId="0" fillId="0" borderId="1" xfId="0" applyBorder="1"/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164" fontId="0" fillId="0" borderId="1" xfId="0" applyNumberFormat="1" applyBorder="1"/>
    <xf numFmtId="164" fontId="0" fillId="0" borderId="0" xfId="0" applyNumberFormat="1"/>
    <xf numFmtId="0" fontId="0" fillId="0" borderId="0" xfId="0" applyBorder="1"/>
    <xf numFmtId="164" fontId="0" fillId="0" borderId="0" xfId="0" applyNumberFormat="1" applyBorder="1"/>
    <xf numFmtId="0" fontId="0" fillId="0" borderId="0" xfId="0" applyAlignment="1">
      <alignment horizontal="center"/>
    </xf>
    <xf numFmtId="0" fontId="0" fillId="0" borderId="3" xfId="0" applyBorder="1"/>
    <xf numFmtId="0" fontId="3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164" fontId="0" fillId="0" borderId="3" xfId="0" applyNumberFormat="1" applyBorder="1"/>
    <xf numFmtId="0" fontId="2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0" fillId="0" borderId="7" xfId="0" applyBorder="1"/>
    <xf numFmtId="0" fontId="2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164" fontId="2" fillId="0" borderId="1" xfId="0" applyNumberFormat="1" applyFont="1" applyBorder="1"/>
    <xf numFmtId="0" fontId="2" fillId="0" borderId="0" xfId="0" applyFon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2" fillId="0" borderId="18" xfId="0" applyFont="1" applyBorder="1" applyAlignment="1"/>
    <xf numFmtId="2" fontId="0" fillId="0" borderId="3" xfId="0" applyNumberFormat="1" applyBorder="1"/>
    <xf numFmtId="2" fontId="0" fillId="0" borderId="1" xfId="0" applyNumberFormat="1" applyBorder="1"/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13" xfId="0" applyFont="1" applyBorder="1"/>
    <xf numFmtId="0" fontId="0" fillId="0" borderId="29" xfId="0" applyBorder="1"/>
    <xf numFmtId="0" fontId="0" fillId="0" borderId="13" xfId="0" applyBorder="1"/>
    <xf numFmtId="0" fontId="0" fillId="0" borderId="14" xfId="0" applyBorder="1"/>
    <xf numFmtId="3" fontId="5" fillId="0" borderId="0" xfId="0" applyNumberFormat="1" applyFont="1" applyAlignment="1">
      <alignment horizontal="center"/>
    </xf>
    <xf numFmtId="1" fontId="6" fillId="0" borderId="0" xfId="0" applyNumberFormat="1" applyFont="1" applyFill="1" applyBorder="1" applyAlignment="1">
      <alignment vertical="center"/>
    </xf>
    <xf numFmtId="1" fontId="0" fillId="0" borderId="0" xfId="0" applyNumberFormat="1" applyBorder="1"/>
    <xf numFmtId="0" fontId="2" fillId="0" borderId="0" xfId="0" applyFont="1"/>
    <xf numFmtId="3" fontId="0" fillId="0" borderId="0" xfId="0" applyNumberFormat="1"/>
    <xf numFmtId="3" fontId="5" fillId="0" borderId="0" xfId="0" applyNumberFormat="1" applyFont="1" applyAlignment="1">
      <alignment horizontal="center"/>
    </xf>
    <xf numFmtId="0" fontId="0" fillId="0" borderId="0" xfId="0" applyBorder="1" applyAlignment="1">
      <alignment horizontal="center" vertical="center"/>
    </xf>
    <xf numFmtId="1" fontId="6" fillId="0" borderId="0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2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3" fontId="7" fillId="0" borderId="0" xfId="0" applyNumberFormat="1" applyFont="1"/>
    <xf numFmtId="0" fontId="0" fillId="0" borderId="8" xfId="0" applyBorder="1"/>
    <xf numFmtId="3" fontId="5" fillId="0" borderId="8" xfId="0" applyNumberFormat="1" applyFont="1" applyBorder="1" applyAlignment="1">
      <alignment horizontal="center"/>
    </xf>
    <xf numFmtId="0" fontId="0" fillId="0" borderId="35" xfId="0" applyBorder="1"/>
    <xf numFmtId="0" fontId="0" fillId="0" borderId="36" xfId="0" applyBorder="1"/>
    <xf numFmtId="0" fontId="0" fillId="0" borderId="12" xfId="0" applyBorder="1"/>
    <xf numFmtId="0" fontId="0" fillId="0" borderId="18" xfId="0" applyBorder="1"/>
    <xf numFmtId="0" fontId="2" fillId="0" borderId="1" xfId="0" applyFont="1" applyBorder="1"/>
    <xf numFmtId="0" fontId="0" fillId="0" borderId="0" xfId="0" applyAlignment="1">
      <alignment horizontal="center"/>
    </xf>
    <xf numFmtId="4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2" fontId="0" fillId="0" borderId="3" xfId="0" applyNumberFormat="1" applyBorder="1" applyAlignment="1">
      <alignment horizontal="center"/>
    </xf>
    <xf numFmtId="164" fontId="2" fillId="0" borderId="4" xfId="0" applyNumberFormat="1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164" fontId="2" fillId="0" borderId="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164" fontId="2" fillId="0" borderId="1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64" fontId="2" fillId="0" borderId="8" xfId="0" applyNumberFormat="1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164" fontId="2" fillId="0" borderId="30" xfId="0" applyNumberFormat="1" applyFont="1" applyBorder="1" applyAlignment="1">
      <alignment horizontal="center"/>
    </xf>
    <xf numFmtId="3" fontId="5" fillId="0" borderId="18" xfId="0" applyNumberFormat="1" applyFont="1" applyBorder="1" applyAlignment="1">
      <alignment horizontal="center"/>
    </xf>
    <xf numFmtId="3" fontId="5" fillId="0" borderId="29" xfId="0" applyNumberFormat="1" applyFont="1" applyBorder="1" applyAlignment="1">
      <alignment horizontal="center"/>
    </xf>
    <xf numFmtId="3" fontId="5" fillId="0" borderId="0" xfId="0" applyNumberFormat="1" applyFont="1" applyAlignment="1">
      <alignment horizontal="center"/>
    </xf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D71"/>
  <sheetViews>
    <sheetView tabSelected="1" topLeftCell="A33" workbookViewId="0">
      <selection activeCell="M68" sqref="M68:N70"/>
    </sheetView>
  </sheetViews>
  <sheetFormatPr defaultRowHeight="15" x14ac:dyDescent="0.25"/>
  <cols>
    <col min="1" max="1" width="3.42578125" customWidth="1"/>
    <col min="2" max="3" width="10.42578125" customWidth="1"/>
    <col min="4" max="4" width="11.140625" customWidth="1"/>
    <col min="5" max="5" width="6.85546875" customWidth="1"/>
    <col min="6" max="6" width="9.85546875" customWidth="1"/>
    <col min="7" max="7" width="10.5703125" customWidth="1"/>
    <col min="8" max="8" width="16.42578125" customWidth="1"/>
    <col min="9" max="9" width="16.7109375" customWidth="1"/>
    <col min="10" max="10" width="17.28515625" customWidth="1"/>
    <col min="11" max="11" width="22.85546875" customWidth="1"/>
    <col min="12" max="12" width="17" customWidth="1"/>
    <col min="13" max="13" width="14.85546875" customWidth="1"/>
    <col min="14" max="14" width="9.140625" customWidth="1"/>
    <col min="15" max="15" width="16.140625" bestFit="1" customWidth="1"/>
    <col min="16" max="16" width="5.140625" customWidth="1"/>
    <col min="17" max="17" width="3.28515625" hidden="1" customWidth="1"/>
    <col min="18" max="18" width="20.85546875" customWidth="1"/>
    <col min="19" max="19" width="5.28515625" hidden="1" customWidth="1"/>
    <col min="20" max="20" width="9.140625" hidden="1" customWidth="1"/>
    <col min="21" max="21" width="16.140625" bestFit="1" customWidth="1"/>
    <col min="22" max="22" width="2.7109375" customWidth="1"/>
    <col min="24" max="24" width="15.85546875" customWidth="1"/>
  </cols>
  <sheetData>
    <row r="2" spans="2:24" x14ac:dyDescent="0.25">
      <c r="B2" s="96" t="s">
        <v>47</v>
      </c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</row>
    <row r="3" spans="2:24" ht="15" customHeight="1" x14ac:dyDescent="0.25">
      <c r="O3" s="6"/>
      <c r="P3" s="6"/>
      <c r="Q3" s="6"/>
      <c r="R3" s="6"/>
      <c r="S3" s="6"/>
      <c r="T3" s="6"/>
      <c r="U3" s="6"/>
      <c r="V3" s="6"/>
      <c r="W3" s="6"/>
      <c r="X3" s="6"/>
    </row>
    <row r="4" spans="2:24" ht="15" customHeight="1" x14ac:dyDescent="0.25">
      <c r="B4" s="63" t="s">
        <v>12</v>
      </c>
      <c r="C4" s="65"/>
      <c r="D4" s="65"/>
      <c r="E4" s="65"/>
      <c r="F4" s="65"/>
      <c r="G4" s="65"/>
      <c r="H4" s="65"/>
      <c r="I4" s="65"/>
      <c r="J4" s="65"/>
      <c r="K4" s="25"/>
      <c r="L4" s="63" t="s">
        <v>41</v>
      </c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4"/>
    </row>
    <row r="5" spans="2:24" ht="33.75" customHeight="1" thickBot="1" x14ac:dyDescent="0.3">
      <c r="B5" s="16" t="s">
        <v>14</v>
      </c>
      <c r="C5" s="17" t="s">
        <v>9</v>
      </c>
      <c r="D5" s="18"/>
      <c r="E5" s="19" t="s">
        <v>8</v>
      </c>
      <c r="F5" s="19" t="s">
        <v>15</v>
      </c>
      <c r="G5" s="20" t="s">
        <v>5</v>
      </c>
      <c r="H5" s="19" t="s">
        <v>10</v>
      </c>
      <c r="I5" s="19" t="s">
        <v>11</v>
      </c>
      <c r="J5" s="19" t="s">
        <v>1</v>
      </c>
      <c r="L5" s="77" t="s">
        <v>14</v>
      </c>
      <c r="M5" s="77"/>
      <c r="N5" s="77"/>
      <c r="O5" s="78" t="s">
        <v>15</v>
      </c>
      <c r="P5" s="79"/>
      <c r="Q5" s="80"/>
      <c r="R5" s="77" t="s">
        <v>5</v>
      </c>
      <c r="S5" s="77"/>
      <c r="T5" s="77"/>
      <c r="U5" s="77" t="s">
        <v>31</v>
      </c>
      <c r="V5" s="77"/>
      <c r="W5" s="81" t="s">
        <v>1</v>
      </c>
      <c r="X5" s="81"/>
    </row>
    <row r="6" spans="2:24" ht="15" customHeight="1" thickTop="1" x14ac:dyDescent="0.25">
      <c r="B6" s="89" t="s">
        <v>16</v>
      </c>
      <c r="C6" s="91">
        <v>31</v>
      </c>
      <c r="D6" s="14" t="s">
        <v>6</v>
      </c>
      <c r="E6" s="9">
        <v>6</v>
      </c>
      <c r="F6" s="9">
        <f>C6*E6</f>
        <v>186</v>
      </c>
      <c r="G6" s="10">
        <v>32</v>
      </c>
      <c r="H6" s="26">
        <v>43</v>
      </c>
      <c r="I6" s="15">
        <f>H6*F6*G6</f>
        <v>255936</v>
      </c>
      <c r="J6" s="88">
        <f>I6+I7</f>
        <v>1455636</v>
      </c>
      <c r="K6" s="38"/>
      <c r="L6" s="82" t="s">
        <v>16</v>
      </c>
      <c r="M6" s="83"/>
      <c r="N6" s="84"/>
      <c r="O6" s="82">
        <f>31*24</f>
        <v>744</v>
      </c>
      <c r="P6" s="83"/>
      <c r="Q6" s="84"/>
      <c r="R6" s="58">
        <v>13</v>
      </c>
      <c r="S6" s="59"/>
      <c r="T6" s="60"/>
      <c r="U6" s="69">
        <v>9</v>
      </c>
      <c r="V6" s="69"/>
      <c r="W6" s="85">
        <f>R6*U6*O6</f>
        <v>87048</v>
      </c>
      <c r="X6" s="86"/>
    </row>
    <row r="7" spans="2:24" ht="15" customHeight="1" x14ac:dyDescent="0.25">
      <c r="B7" s="90"/>
      <c r="C7" s="92"/>
      <c r="D7" s="3" t="s">
        <v>7</v>
      </c>
      <c r="E7" s="1">
        <v>18</v>
      </c>
      <c r="F7" s="1">
        <f>E7*C6</f>
        <v>558</v>
      </c>
      <c r="G7" s="2">
        <v>50</v>
      </c>
      <c r="H7" s="26">
        <v>43</v>
      </c>
      <c r="I7" s="4">
        <f>H7*F7*G7</f>
        <v>1199700</v>
      </c>
      <c r="J7" s="73"/>
      <c r="K7" s="38"/>
      <c r="L7" s="57" t="s">
        <v>17</v>
      </c>
      <c r="M7" s="57"/>
      <c r="N7" s="57"/>
      <c r="O7" s="58">
        <f>28*24</f>
        <v>672</v>
      </c>
      <c r="P7" s="59"/>
      <c r="Q7" s="60"/>
      <c r="R7" s="58">
        <v>13</v>
      </c>
      <c r="S7" s="59"/>
      <c r="T7" s="60"/>
      <c r="U7" s="69">
        <v>9</v>
      </c>
      <c r="V7" s="69"/>
      <c r="W7" s="70">
        <f>R7*U7*O7</f>
        <v>78624</v>
      </c>
      <c r="X7" s="71"/>
    </row>
    <row r="8" spans="2:24" ht="15" customHeight="1" x14ac:dyDescent="0.25">
      <c r="B8" s="89" t="s">
        <v>17</v>
      </c>
      <c r="C8" s="91">
        <v>28</v>
      </c>
      <c r="D8" s="14" t="s">
        <v>6</v>
      </c>
      <c r="E8" s="9">
        <v>6</v>
      </c>
      <c r="F8" s="9">
        <f>C8*E8</f>
        <v>168</v>
      </c>
      <c r="G8" s="10">
        <v>31</v>
      </c>
      <c r="H8" s="26">
        <v>43</v>
      </c>
      <c r="I8" s="15">
        <f t="shared" ref="I8:I26" si="0">H8*F8*G8</f>
        <v>223944</v>
      </c>
      <c r="J8" s="88">
        <f>I8+I9</f>
        <v>1372560</v>
      </c>
      <c r="K8" s="38"/>
      <c r="L8" s="66" t="s">
        <v>18</v>
      </c>
      <c r="M8" s="67"/>
      <c r="N8" s="68"/>
      <c r="O8" s="58">
        <f>(31*24)-1</f>
        <v>743</v>
      </c>
      <c r="P8" s="59"/>
      <c r="Q8" s="60"/>
      <c r="R8" s="58">
        <v>13</v>
      </c>
      <c r="S8" s="59"/>
      <c r="T8" s="60"/>
      <c r="U8" s="69">
        <v>9</v>
      </c>
      <c r="V8" s="69"/>
      <c r="W8" s="70">
        <f>R8*U8*O8</f>
        <v>86931</v>
      </c>
      <c r="X8" s="71"/>
    </row>
    <row r="9" spans="2:24" ht="15" customHeight="1" x14ac:dyDescent="0.25">
      <c r="B9" s="90"/>
      <c r="C9" s="92"/>
      <c r="D9" s="3" t="s">
        <v>7</v>
      </c>
      <c r="E9" s="1">
        <v>18</v>
      </c>
      <c r="F9" s="1">
        <f>E9*C8</f>
        <v>504</v>
      </c>
      <c r="G9" s="2">
        <v>53</v>
      </c>
      <c r="H9" s="26">
        <v>43</v>
      </c>
      <c r="I9" s="4">
        <f t="shared" si="0"/>
        <v>1148616</v>
      </c>
      <c r="J9" s="73"/>
      <c r="K9" s="38"/>
      <c r="L9" s="74" t="s">
        <v>19</v>
      </c>
      <c r="M9" s="75"/>
      <c r="N9" s="76"/>
      <c r="O9" s="58">
        <f>30*24</f>
        <v>720</v>
      </c>
      <c r="P9" s="59"/>
      <c r="Q9" s="60"/>
      <c r="R9" s="58">
        <v>13</v>
      </c>
      <c r="S9" s="59"/>
      <c r="T9" s="60"/>
      <c r="U9" s="69">
        <v>9</v>
      </c>
      <c r="V9" s="69"/>
      <c r="W9" s="70">
        <f>R9*U9*O9</f>
        <v>84240</v>
      </c>
      <c r="X9" s="71"/>
    </row>
    <row r="10" spans="2:24" ht="15" customHeight="1" x14ac:dyDescent="0.25">
      <c r="B10" s="89" t="s">
        <v>28</v>
      </c>
      <c r="C10" s="91">
        <v>31</v>
      </c>
      <c r="D10" s="14" t="s">
        <v>6</v>
      </c>
      <c r="E10" s="9">
        <v>6</v>
      </c>
      <c r="F10" s="9">
        <f>C10*E10-1</f>
        <v>185</v>
      </c>
      <c r="G10" s="10">
        <v>28</v>
      </c>
      <c r="H10" s="26">
        <v>43</v>
      </c>
      <c r="I10" s="15">
        <f t="shared" si="0"/>
        <v>222740</v>
      </c>
      <c r="J10" s="88">
        <f>I10+I11</f>
        <v>1374452</v>
      </c>
      <c r="K10" s="38"/>
      <c r="L10" s="74" t="s">
        <v>20</v>
      </c>
      <c r="M10" s="75"/>
      <c r="N10" s="76"/>
      <c r="O10" s="58">
        <f>31*24</f>
        <v>744</v>
      </c>
      <c r="P10" s="59"/>
      <c r="Q10" s="60"/>
      <c r="R10" s="58">
        <v>13</v>
      </c>
      <c r="S10" s="59"/>
      <c r="T10" s="60"/>
      <c r="U10" s="69">
        <v>9</v>
      </c>
      <c r="V10" s="69"/>
      <c r="W10" s="70">
        <f>R10*U10*O10</f>
        <v>87048</v>
      </c>
      <c r="X10" s="71"/>
    </row>
    <row r="11" spans="2:24" ht="15" customHeight="1" x14ac:dyDescent="0.25">
      <c r="B11" s="90"/>
      <c r="C11" s="92"/>
      <c r="D11" s="3" t="s">
        <v>7</v>
      </c>
      <c r="E11" s="1">
        <v>18</v>
      </c>
      <c r="F11" s="1">
        <f>E11*C10</f>
        <v>558</v>
      </c>
      <c r="G11" s="2">
        <v>48</v>
      </c>
      <c r="H11" s="27">
        <v>43</v>
      </c>
      <c r="I11" s="4">
        <f t="shared" si="0"/>
        <v>1151712</v>
      </c>
      <c r="J11" s="73"/>
      <c r="K11" s="38"/>
      <c r="L11" s="74" t="s">
        <v>21</v>
      </c>
      <c r="M11" s="75"/>
      <c r="N11" s="76"/>
      <c r="O11" s="58">
        <f>30*24</f>
        <v>720</v>
      </c>
      <c r="P11" s="59"/>
      <c r="Q11" s="60"/>
      <c r="R11" s="58">
        <v>13</v>
      </c>
      <c r="S11" s="59"/>
      <c r="T11" s="60"/>
      <c r="U11" s="69">
        <v>9</v>
      </c>
      <c r="V11" s="69"/>
      <c r="W11" s="70">
        <f t="shared" ref="W11:W17" si="1">R11*U11*O11</f>
        <v>84240</v>
      </c>
      <c r="X11" s="71"/>
    </row>
    <row r="12" spans="2:24" ht="15" customHeight="1" x14ac:dyDescent="0.25">
      <c r="B12" s="89" t="s">
        <v>19</v>
      </c>
      <c r="C12" s="91">
        <v>30</v>
      </c>
      <c r="D12" s="14" t="s">
        <v>6</v>
      </c>
      <c r="E12" s="9">
        <v>6</v>
      </c>
      <c r="F12" s="9">
        <f>C12*E12</f>
        <v>180</v>
      </c>
      <c r="G12" s="10">
        <v>28</v>
      </c>
      <c r="H12" s="26">
        <v>43</v>
      </c>
      <c r="I12" s="15">
        <f t="shared" si="0"/>
        <v>216720</v>
      </c>
      <c r="J12" s="88">
        <f>I12+I13</f>
        <v>1284840</v>
      </c>
      <c r="K12" s="38"/>
      <c r="L12" s="74" t="s">
        <v>22</v>
      </c>
      <c r="M12" s="75"/>
      <c r="N12" s="76"/>
      <c r="O12" s="58">
        <f>31*24</f>
        <v>744</v>
      </c>
      <c r="P12" s="59"/>
      <c r="Q12" s="60"/>
      <c r="R12" s="58">
        <v>13</v>
      </c>
      <c r="S12" s="59"/>
      <c r="T12" s="60"/>
      <c r="U12" s="69">
        <v>9</v>
      </c>
      <c r="V12" s="69"/>
      <c r="W12" s="70">
        <f t="shared" si="1"/>
        <v>87048</v>
      </c>
      <c r="X12" s="71"/>
    </row>
    <row r="13" spans="2:24" ht="15" customHeight="1" x14ac:dyDescent="0.25">
      <c r="B13" s="90"/>
      <c r="C13" s="92"/>
      <c r="D13" s="3" t="s">
        <v>7</v>
      </c>
      <c r="E13" s="1">
        <v>18</v>
      </c>
      <c r="F13" s="1">
        <f>E13*C12</f>
        <v>540</v>
      </c>
      <c r="G13" s="2">
        <v>46</v>
      </c>
      <c r="H13" s="27">
        <v>43</v>
      </c>
      <c r="I13" s="4">
        <f t="shared" si="0"/>
        <v>1068120</v>
      </c>
      <c r="J13" s="73"/>
      <c r="K13" s="38"/>
      <c r="L13" s="66" t="s">
        <v>23</v>
      </c>
      <c r="M13" s="67"/>
      <c r="N13" s="68"/>
      <c r="O13" s="58">
        <f>31*24</f>
        <v>744</v>
      </c>
      <c r="P13" s="59"/>
      <c r="Q13" s="60"/>
      <c r="R13" s="58">
        <v>13</v>
      </c>
      <c r="S13" s="59"/>
      <c r="T13" s="60"/>
      <c r="U13" s="69">
        <v>9</v>
      </c>
      <c r="V13" s="69"/>
      <c r="W13" s="70">
        <f t="shared" si="1"/>
        <v>87048</v>
      </c>
      <c r="X13" s="71"/>
    </row>
    <row r="14" spans="2:24" ht="15" customHeight="1" x14ac:dyDescent="0.25">
      <c r="B14" s="89" t="s">
        <v>20</v>
      </c>
      <c r="C14" s="91">
        <v>31</v>
      </c>
      <c r="D14" s="14" t="s">
        <v>6</v>
      </c>
      <c r="E14" s="9">
        <v>6</v>
      </c>
      <c r="F14" s="9">
        <f>C14*E14</f>
        <v>186</v>
      </c>
      <c r="G14" s="10">
        <v>24</v>
      </c>
      <c r="H14" s="26">
        <v>43</v>
      </c>
      <c r="I14" s="15">
        <f t="shared" si="0"/>
        <v>191952</v>
      </c>
      <c r="J14" s="88">
        <f>I14+I15</f>
        <v>1175706</v>
      </c>
      <c r="K14" s="38"/>
      <c r="L14" s="72" t="s">
        <v>0</v>
      </c>
      <c r="M14" s="72"/>
      <c r="N14" s="72"/>
      <c r="O14" s="58">
        <f>30*24</f>
        <v>720</v>
      </c>
      <c r="P14" s="59"/>
      <c r="Q14" s="60"/>
      <c r="R14" s="58">
        <v>13</v>
      </c>
      <c r="S14" s="59"/>
      <c r="T14" s="60"/>
      <c r="U14" s="69">
        <v>9</v>
      </c>
      <c r="V14" s="69"/>
      <c r="W14" s="73">
        <f t="shared" si="1"/>
        <v>84240</v>
      </c>
      <c r="X14" s="73"/>
    </row>
    <row r="15" spans="2:24" ht="15" customHeight="1" x14ac:dyDescent="0.25">
      <c r="B15" s="90"/>
      <c r="C15" s="92"/>
      <c r="D15" s="3" t="s">
        <v>7</v>
      </c>
      <c r="E15" s="1">
        <v>18</v>
      </c>
      <c r="F15" s="1">
        <f>E15*C14</f>
        <v>558</v>
      </c>
      <c r="G15" s="2">
        <v>41</v>
      </c>
      <c r="H15" s="27">
        <v>43</v>
      </c>
      <c r="I15" s="4">
        <f t="shared" si="0"/>
        <v>983754</v>
      </c>
      <c r="J15" s="73"/>
      <c r="K15" s="38"/>
      <c r="L15" s="57" t="s">
        <v>2</v>
      </c>
      <c r="M15" s="57"/>
      <c r="N15" s="57"/>
      <c r="O15" s="58">
        <f>(31*24)+1</f>
        <v>745</v>
      </c>
      <c r="P15" s="59"/>
      <c r="Q15" s="60"/>
      <c r="R15" s="58">
        <v>13</v>
      </c>
      <c r="S15" s="59"/>
      <c r="T15" s="60"/>
      <c r="U15" s="61">
        <v>9</v>
      </c>
      <c r="V15" s="61"/>
      <c r="W15" s="62">
        <f t="shared" si="1"/>
        <v>87165</v>
      </c>
      <c r="X15" s="62"/>
    </row>
    <row r="16" spans="2:24" ht="15" customHeight="1" x14ac:dyDescent="0.25">
      <c r="B16" s="89" t="s">
        <v>21</v>
      </c>
      <c r="C16" s="91">
        <v>30</v>
      </c>
      <c r="D16" s="14" t="s">
        <v>6</v>
      </c>
      <c r="E16" s="9">
        <v>6</v>
      </c>
      <c r="F16" s="9">
        <f>C16*E16</f>
        <v>180</v>
      </c>
      <c r="G16" s="10">
        <v>23</v>
      </c>
      <c r="H16" s="26">
        <v>43</v>
      </c>
      <c r="I16" s="15">
        <f t="shared" si="0"/>
        <v>178020</v>
      </c>
      <c r="J16" s="88">
        <f>I16+I17</f>
        <v>1083600</v>
      </c>
      <c r="K16" s="38"/>
      <c r="L16" s="57" t="s">
        <v>3</v>
      </c>
      <c r="M16" s="57"/>
      <c r="N16" s="57"/>
      <c r="O16" s="58">
        <f>30*24</f>
        <v>720</v>
      </c>
      <c r="P16" s="59"/>
      <c r="Q16" s="60"/>
      <c r="R16" s="58">
        <v>13</v>
      </c>
      <c r="S16" s="59"/>
      <c r="T16" s="60"/>
      <c r="U16" s="61">
        <v>9</v>
      </c>
      <c r="V16" s="61"/>
      <c r="W16" s="62">
        <f t="shared" si="1"/>
        <v>84240</v>
      </c>
      <c r="X16" s="62"/>
    </row>
    <row r="17" spans="2:24" ht="15" customHeight="1" x14ac:dyDescent="0.25">
      <c r="B17" s="90"/>
      <c r="C17" s="92"/>
      <c r="D17" s="3" t="s">
        <v>7</v>
      </c>
      <c r="E17" s="1">
        <v>18</v>
      </c>
      <c r="F17" s="1">
        <f>E17*C16</f>
        <v>540</v>
      </c>
      <c r="G17" s="2">
        <v>39</v>
      </c>
      <c r="H17" s="27">
        <v>43</v>
      </c>
      <c r="I17" s="4">
        <f t="shared" si="0"/>
        <v>905580</v>
      </c>
      <c r="J17" s="73"/>
      <c r="K17" s="38"/>
      <c r="L17" s="57" t="s">
        <v>4</v>
      </c>
      <c r="M17" s="57"/>
      <c r="N17" s="57"/>
      <c r="O17" s="58">
        <f>31*24</f>
        <v>744</v>
      </c>
      <c r="P17" s="59"/>
      <c r="Q17" s="60"/>
      <c r="R17" s="58">
        <v>13</v>
      </c>
      <c r="S17" s="59"/>
      <c r="T17" s="60"/>
      <c r="U17" s="61">
        <v>9</v>
      </c>
      <c r="V17" s="61"/>
      <c r="W17" s="62">
        <f t="shared" si="1"/>
        <v>87048</v>
      </c>
      <c r="X17" s="62"/>
    </row>
    <row r="18" spans="2:24" ht="15" customHeight="1" x14ac:dyDescent="0.25">
      <c r="B18" s="94" t="s">
        <v>22</v>
      </c>
      <c r="C18" s="93">
        <v>31</v>
      </c>
      <c r="D18" s="3" t="s">
        <v>6</v>
      </c>
      <c r="E18" s="1">
        <v>6</v>
      </c>
      <c r="F18" s="1">
        <f>C18*E18</f>
        <v>186</v>
      </c>
      <c r="G18" s="2">
        <v>26</v>
      </c>
      <c r="H18" s="27">
        <v>43</v>
      </c>
      <c r="I18" s="4">
        <f t="shared" si="0"/>
        <v>207948</v>
      </c>
      <c r="J18" s="95">
        <f>I18+I19</f>
        <v>1263684</v>
      </c>
      <c r="K18" s="38"/>
      <c r="L18" s="54"/>
      <c r="M18" s="54"/>
      <c r="N18" s="54"/>
      <c r="U18" s="63" t="s">
        <v>13</v>
      </c>
      <c r="V18" s="64" t="e">
        <f>SUM(#REF!,S4,V14,V16)</f>
        <v>#REF!</v>
      </c>
      <c r="W18" s="62">
        <f>SUM(W6:X17)</f>
        <v>1024920</v>
      </c>
      <c r="X18" s="62"/>
    </row>
    <row r="19" spans="2:24" ht="15" customHeight="1" x14ac:dyDescent="0.25">
      <c r="B19" s="90"/>
      <c r="C19" s="92"/>
      <c r="D19" s="3" t="s">
        <v>7</v>
      </c>
      <c r="E19" s="1">
        <v>18</v>
      </c>
      <c r="F19" s="1">
        <f>E19*C18</f>
        <v>558</v>
      </c>
      <c r="G19" s="2">
        <v>44</v>
      </c>
      <c r="H19" s="27">
        <v>43</v>
      </c>
      <c r="I19" s="4">
        <f t="shared" si="0"/>
        <v>1055736</v>
      </c>
      <c r="J19" s="73"/>
      <c r="K19" s="5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</row>
    <row r="20" spans="2:24" ht="15" customHeight="1" x14ac:dyDescent="0.25">
      <c r="B20" s="94" t="s">
        <v>23</v>
      </c>
      <c r="C20" s="93">
        <v>31</v>
      </c>
      <c r="D20" s="3" t="s">
        <v>6</v>
      </c>
      <c r="E20" s="1">
        <v>6</v>
      </c>
      <c r="F20" s="1">
        <f>C20*E20</f>
        <v>186</v>
      </c>
      <c r="G20" s="2">
        <v>26</v>
      </c>
      <c r="H20" s="27">
        <v>43</v>
      </c>
      <c r="I20" s="4">
        <f t="shared" si="0"/>
        <v>207948</v>
      </c>
      <c r="J20" s="95">
        <f>I20+I21</f>
        <v>1167708</v>
      </c>
      <c r="K20" s="5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55">
        <v>1024920</v>
      </c>
      <c r="X20" s="56"/>
    </row>
    <row r="21" spans="2:24" ht="15" customHeight="1" x14ac:dyDescent="0.25">
      <c r="B21" s="90"/>
      <c r="C21" s="92"/>
      <c r="D21" s="3" t="s">
        <v>7</v>
      </c>
      <c r="E21" s="1">
        <v>18</v>
      </c>
      <c r="F21" s="1">
        <f>E21*C20</f>
        <v>558</v>
      </c>
      <c r="G21" s="2">
        <v>40</v>
      </c>
      <c r="H21" s="27">
        <v>43</v>
      </c>
      <c r="I21" s="4">
        <f t="shared" si="0"/>
        <v>959760</v>
      </c>
      <c r="J21" s="73"/>
      <c r="K21" s="5"/>
      <c r="N21" s="6"/>
      <c r="O21" s="6"/>
      <c r="P21" s="6"/>
      <c r="Q21" s="6"/>
      <c r="R21" s="6"/>
      <c r="S21" s="6"/>
      <c r="T21" s="6"/>
      <c r="U21" s="6"/>
      <c r="V21" s="6"/>
      <c r="W21" s="6"/>
    </row>
    <row r="22" spans="2:24" x14ac:dyDescent="0.25">
      <c r="B22" s="89" t="s">
        <v>0</v>
      </c>
      <c r="C22" s="91">
        <v>30</v>
      </c>
      <c r="D22" s="14" t="s">
        <v>6</v>
      </c>
      <c r="E22" s="9">
        <v>6</v>
      </c>
      <c r="F22" s="9">
        <f>C22*E22</f>
        <v>180</v>
      </c>
      <c r="G22" s="10">
        <v>25</v>
      </c>
      <c r="H22" s="26">
        <v>43</v>
      </c>
      <c r="I22" s="15">
        <f t="shared" si="0"/>
        <v>193500</v>
      </c>
      <c r="J22" s="88">
        <f>I22+I23</f>
        <v>1145520</v>
      </c>
      <c r="K22" s="5"/>
      <c r="N22" s="6"/>
      <c r="O22" s="6"/>
      <c r="P22" s="6"/>
      <c r="Q22" s="6"/>
      <c r="R22" s="6"/>
      <c r="S22" s="6"/>
      <c r="T22" s="7"/>
      <c r="U22" s="7"/>
      <c r="V22" s="6"/>
      <c r="W22" s="6"/>
    </row>
    <row r="23" spans="2:24" x14ac:dyDescent="0.25">
      <c r="B23" s="90"/>
      <c r="C23" s="92"/>
      <c r="D23" s="3" t="s">
        <v>7</v>
      </c>
      <c r="E23" s="1">
        <v>18</v>
      </c>
      <c r="F23" s="1">
        <f>E23*C22</f>
        <v>540</v>
      </c>
      <c r="G23" s="2">
        <v>41</v>
      </c>
      <c r="H23" s="27">
        <v>43</v>
      </c>
      <c r="I23" s="4">
        <f t="shared" si="0"/>
        <v>952020</v>
      </c>
      <c r="J23" s="73"/>
      <c r="K23" s="5"/>
      <c r="N23" s="6"/>
      <c r="O23" s="6"/>
      <c r="P23" s="6"/>
      <c r="Q23" s="6"/>
      <c r="R23" s="6"/>
      <c r="S23" s="6"/>
      <c r="T23" s="7"/>
      <c r="U23" s="7"/>
      <c r="V23" s="6"/>
      <c r="W23" s="6"/>
    </row>
    <row r="24" spans="2:24" x14ac:dyDescent="0.25">
      <c r="B24" s="94" t="s">
        <v>29</v>
      </c>
      <c r="C24" s="93">
        <v>31</v>
      </c>
      <c r="D24" s="3" t="s">
        <v>6</v>
      </c>
      <c r="E24" s="1">
        <v>6</v>
      </c>
      <c r="F24" s="1">
        <f>C24*E24+1</f>
        <v>187</v>
      </c>
      <c r="G24" s="2">
        <v>27</v>
      </c>
      <c r="H24" s="27">
        <v>43</v>
      </c>
      <c r="I24" s="4">
        <f t="shared" si="0"/>
        <v>217107</v>
      </c>
      <c r="J24" s="95">
        <f>I24+I25</f>
        <v>1296837</v>
      </c>
      <c r="K24" s="5"/>
      <c r="N24" s="6"/>
      <c r="O24" s="6"/>
      <c r="P24" s="6"/>
      <c r="Q24" s="6"/>
      <c r="R24" s="6"/>
      <c r="S24" s="6"/>
      <c r="T24" s="7"/>
      <c r="U24" s="7"/>
      <c r="V24" s="6"/>
      <c r="W24" s="6"/>
    </row>
    <row r="25" spans="2:24" x14ac:dyDescent="0.25">
      <c r="B25" s="90"/>
      <c r="C25" s="92"/>
      <c r="D25" s="3" t="s">
        <v>7</v>
      </c>
      <c r="E25" s="1">
        <v>18</v>
      </c>
      <c r="F25" s="1">
        <f>E25*C24</f>
        <v>558</v>
      </c>
      <c r="G25" s="2">
        <v>45</v>
      </c>
      <c r="H25" s="27">
        <v>43</v>
      </c>
      <c r="I25" s="4">
        <f t="shared" si="0"/>
        <v>1079730</v>
      </c>
      <c r="J25" s="73"/>
      <c r="K25" s="5"/>
      <c r="N25" s="6"/>
      <c r="O25" s="6"/>
      <c r="P25" s="6"/>
      <c r="Q25" s="6"/>
      <c r="R25" s="6"/>
      <c r="S25" s="6"/>
      <c r="T25" s="7"/>
      <c r="U25" s="7"/>
      <c r="V25" s="6"/>
      <c r="W25" s="6"/>
    </row>
    <row r="26" spans="2:24" x14ac:dyDescent="0.25">
      <c r="B26" s="94" t="s">
        <v>3</v>
      </c>
      <c r="C26" s="93">
        <v>30</v>
      </c>
      <c r="D26" s="3" t="s">
        <v>6</v>
      </c>
      <c r="E26" s="1">
        <v>6</v>
      </c>
      <c r="F26" s="1">
        <f>C26*E26</f>
        <v>180</v>
      </c>
      <c r="G26" s="2">
        <v>29</v>
      </c>
      <c r="H26" s="27">
        <v>43</v>
      </c>
      <c r="I26" s="4">
        <f t="shared" si="0"/>
        <v>224460</v>
      </c>
      <c r="J26" s="95">
        <f>I26+I27</f>
        <v>1408680</v>
      </c>
      <c r="K26" s="5"/>
      <c r="N26" s="6"/>
      <c r="O26" s="6"/>
      <c r="P26" s="6"/>
      <c r="Q26" s="6"/>
      <c r="R26" s="6"/>
      <c r="S26" s="6"/>
      <c r="T26" s="7"/>
      <c r="U26" s="7"/>
      <c r="V26" s="6"/>
      <c r="W26" s="6"/>
    </row>
    <row r="27" spans="2:24" x14ac:dyDescent="0.25">
      <c r="B27" s="90"/>
      <c r="C27" s="92"/>
      <c r="D27" s="3" t="s">
        <v>7</v>
      </c>
      <c r="E27" s="1">
        <v>18</v>
      </c>
      <c r="F27" s="1">
        <f>E27*C26</f>
        <v>540</v>
      </c>
      <c r="G27" s="2">
        <v>51</v>
      </c>
      <c r="H27" s="27">
        <v>43</v>
      </c>
      <c r="I27" s="4">
        <f>G27*F27*H27</f>
        <v>1184220</v>
      </c>
      <c r="J27" s="73"/>
      <c r="K27" s="5"/>
      <c r="N27" s="6"/>
      <c r="O27" s="6"/>
      <c r="P27" s="6"/>
      <c r="Q27" s="6"/>
      <c r="R27" s="6"/>
      <c r="S27" s="6"/>
      <c r="T27" s="7"/>
      <c r="U27" s="7"/>
      <c r="V27" s="6"/>
      <c r="W27" s="6"/>
    </row>
    <row r="28" spans="2:24" x14ac:dyDescent="0.25">
      <c r="B28" s="94" t="s">
        <v>4</v>
      </c>
      <c r="C28" s="93">
        <v>31</v>
      </c>
      <c r="D28" s="3" t="s">
        <v>6</v>
      </c>
      <c r="E28" s="1">
        <v>6</v>
      </c>
      <c r="F28" s="1">
        <f>C28*E28</f>
        <v>186</v>
      </c>
      <c r="G28" s="2">
        <v>32</v>
      </c>
      <c r="H28" s="27">
        <v>43</v>
      </c>
      <c r="I28" s="4">
        <f>H28*F28*G28</f>
        <v>255936</v>
      </c>
      <c r="J28" s="95">
        <f>I28+I29</f>
        <v>1527618</v>
      </c>
      <c r="K28" s="5"/>
      <c r="N28" s="6"/>
      <c r="O28" s="6"/>
      <c r="P28" s="6"/>
      <c r="Q28" s="6"/>
      <c r="R28" s="6"/>
      <c r="S28" s="6"/>
      <c r="T28" s="7"/>
      <c r="U28" s="7"/>
      <c r="V28" s="6"/>
      <c r="W28" s="6"/>
    </row>
    <row r="29" spans="2:24" x14ac:dyDescent="0.25">
      <c r="B29" s="90"/>
      <c r="C29" s="92"/>
      <c r="D29" s="3" t="s">
        <v>7</v>
      </c>
      <c r="E29" s="1">
        <v>18</v>
      </c>
      <c r="F29" s="1">
        <f>E29*C28</f>
        <v>558</v>
      </c>
      <c r="G29" s="2">
        <v>53</v>
      </c>
      <c r="H29" s="27">
        <v>43</v>
      </c>
      <c r="I29" s="4">
        <f>G29*F29*H29</f>
        <v>1271682</v>
      </c>
      <c r="J29" s="73"/>
      <c r="K29" s="5"/>
      <c r="N29" s="6"/>
      <c r="O29" s="6"/>
      <c r="P29" s="6"/>
      <c r="Q29" s="6"/>
      <c r="R29" s="6"/>
      <c r="S29" s="6"/>
      <c r="T29" s="7"/>
      <c r="U29" s="6"/>
      <c r="V29" s="6"/>
      <c r="W29" s="6"/>
    </row>
    <row r="30" spans="2:24" x14ac:dyDescent="0.25">
      <c r="F30">
        <f>SUM(F6:F29)</f>
        <v>8760</v>
      </c>
      <c r="G30">
        <f>SUM(G6:G29)</f>
        <v>882</v>
      </c>
      <c r="H30" s="11" t="s">
        <v>13</v>
      </c>
      <c r="I30" s="22">
        <f>SUM(I6:I29)</f>
        <v>15556841</v>
      </c>
      <c r="J30" s="22">
        <f>SUM(J6:J29)</f>
        <v>15556841</v>
      </c>
      <c r="K30" s="7"/>
      <c r="L30" s="6"/>
      <c r="M30" s="6"/>
      <c r="N30" s="6"/>
      <c r="O30" s="6"/>
      <c r="P30" s="6"/>
      <c r="Q30" s="7"/>
      <c r="R30" s="6"/>
      <c r="S30" s="6"/>
      <c r="T30" s="6"/>
    </row>
    <row r="31" spans="2:24" ht="44.25" customHeight="1" x14ac:dyDescent="0.25">
      <c r="J31" s="12"/>
      <c r="K31" s="13"/>
      <c r="O31" s="6"/>
      <c r="P31" s="6"/>
      <c r="Q31" s="6"/>
      <c r="R31" s="6"/>
      <c r="S31" s="6"/>
      <c r="T31" s="6"/>
      <c r="U31" s="7"/>
      <c r="V31" s="6"/>
      <c r="W31" s="6"/>
      <c r="X31" s="6"/>
    </row>
    <row r="32" spans="2:24" x14ac:dyDescent="0.25">
      <c r="B32" s="63" t="s">
        <v>30</v>
      </c>
      <c r="C32" s="65"/>
      <c r="D32" s="65"/>
      <c r="E32" s="65"/>
      <c r="F32" s="65"/>
      <c r="G32" s="65"/>
      <c r="H32" s="65"/>
      <c r="I32" s="65"/>
      <c r="J32" s="65"/>
      <c r="K32" s="65"/>
      <c r="L32" s="65"/>
      <c r="M32" s="65"/>
      <c r="N32" s="64"/>
      <c r="O32" s="6"/>
      <c r="P32" s="6"/>
      <c r="Q32" s="6"/>
      <c r="R32" s="6"/>
      <c r="S32" s="6"/>
      <c r="T32" s="6"/>
      <c r="U32" s="7"/>
      <c r="V32" s="6"/>
      <c r="W32" s="6"/>
      <c r="X32" s="6"/>
    </row>
    <row r="33" spans="2:30" ht="15.75" thickBot="1" x14ac:dyDescent="0.3">
      <c r="B33" s="77" t="s">
        <v>14</v>
      </c>
      <c r="C33" s="77"/>
      <c r="D33" s="77"/>
      <c r="E33" s="78" t="s">
        <v>15</v>
      </c>
      <c r="F33" s="79"/>
      <c r="G33" s="80"/>
      <c r="H33" s="77" t="s">
        <v>5</v>
      </c>
      <c r="I33" s="77"/>
      <c r="J33" s="77"/>
      <c r="K33" s="77" t="s">
        <v>31</v>
      </c>
      <c r="L33" s="77"/>
      <c r="M33" s="81" t="s">
        <v>1</v>
      </c>
      <c r="N33" s="81"/>
      <c r="R33" s="6"/>
      <c r="S33" s="6"/>
      <c r="T33" s="6"/>
      <c r="U33" s="6"/>
      <c r="V33" s="6"/>
      <c r="W33" s="6"/>
      <c r="X33" s="7"/>
      <c r="Y33" s="6"/>
      <c r="Z33" s="6"/>
      <c r="AA33" s="6"/>
    </row>
    <row r="34" spans="2:30" ht="15.75" thickTop="1" x14ac:dyDescent="0.25">
      <c r="B34" s="82" t="s">
        <v>16</v>
      </c>
      <c r="C34" s="83"/>
      <c r="D34" s="84"/>
      <c r="E34" s="82">
        <f>31*24</f>
        <v>744</v>
      </c>
      <c r="F34" s="83"/>
      <c r="G34" s="84"/>
      <c r="H34" s="58">
        <v>196</v>
      </c>
      <c r="I34" s="59"/>
      <c r="J34" s="60"/>
      <c r="K34" s="69">
        <v>9</v>
      </c>
      <c r="L34" s="69"/>
      <c r="M34" s="85">
        <f>H34*K34*E34</f>
        <v>1312416</v>
      </c>
      <c r="N34" s="86"/>
      <c r="R34" s="6"/>
      <c r="S34" s="6"/>
      <c r="T34" s="6"/>
      <c r="U34" s="6"/>
      <c r="V34" s="6"/>
      <c r="W34" s="6"/>
      <c r="X34" s="7"/>
      <c r="Y34" s="6"/>
      <c r="Z34" s="6"/>
      <c r="AA34" s="6"/>
    </row>
    <row r="35" spans="2:30" x14ac:dyDescent="0.25">
      <c r="B35" s="57" t="s">
        <v>17</v>
      </c>
      <c r="C35" s="57"/>
      <c r="D35" s="57"/>
      <c r="E35" s="58">
        <f>28*24</f>
        <v>672</v>
      </c>
      <c r="F35" s="59"/>
      <c r="G35" s="60"/>
      <c r="H35" s="58">
        <v>196</v>
      </c>
      <c r="I35" s="59"/>
      <c r="J35" s="60"/>
      <c r="K35" s="69">
        <v>9</v>
      </c>
      <c r="L35" s="69"/>
      <c r="M35" s="70">
        <f>H35*K35*E35</f>
        <v>1185408</v>
      </c>
      <c r="N35" s="71"/>
      <c r="R35" s="6"/>
      <c r="S35" s="6"/>
      <c r="T35" s="6"/>
      <c r="U35" s="6"/>
      <c r="V35" s="6"/>
      <c r="W35" s="6"/>
      <c r="X35" s="7"/>
      <c r="Y35" s="6"/>
      <c r="Z35" s="6"/>
      <c r="AA35" s="6"/>
    </row>
    <row r="36" spans="2:30" x14ac:dyDescent="0.25">
      <c r="B36" s="66" t="s">
        <v>18</v>
      </c>
      <c r="C36" s="67"/>
      <c r="D36" s="68"/>
      <c r="E36" s="58">
        <f>(31*24)-1</f>
        <v>743</v>
      </c>
      <c r="F36" s="59"/>
      <c r="G36" s="60"/>
      <c r="H36" s="58">
        <v>196</v>
      </c>
      <c r="I36" s="59"/>
      <c r="J36" s="60"/>
      <c r="K36" s="69">
        <v>9</v>
      </c>
      <c r="L36" s="69"/>
      <c r="M36" s="70">
        <f>H36*K36*E36</f>
        <v>1310652</v>
      </c>
      <c r="N36" s="71"/>
      <c r="R36" s="6"/>
      <c r="S36" s="6"/>
      <c r="T36" s="6"/>
      <c r="U36" s="6"/>
      <c r="V36" s="6"/>
      <c r="W36" s="6"/>
      <c r="X36" s="7"/>
      <c r="Y36" s="6"/>
      <c r="Z36" s="6"/>
      <c r="AA36" s="6"/>
    </row>
    <row r="37" spans="2:30" x14ac:dyDescent="0.25">
      <c r="B37" s="74" t="s">
        <v>19</v>
      </c>
      <c r="C37" s="75"/>
      <c r="D37" s="76"/>
      <c r="E37" s="58">
        <f>30*24</f>
        <v>720</v>
      </c>
      <c r="F37" s="59"/>
      <c r="G37" s="60"/>
      <c r="H37" s="58">
        <v>196</v>
      </c>
      <c r="I37" s="59"/>
      <c r="J37" s="60"/>
      <c r="K37" s="69">
        <v>9</v>
      </c>
      <c r="L37" s="69"/>
      <c r="M37" s="70">
        <f>H37*K37*E37</f>
        <v>1270080</v>
      </c>
      <c r="N37" s="71"/>
      <c r="R37" s="6"/>
      <c r="S37" s="6"/>
      <c r="T37" s="6"/>
      <c r="U37" s="6"/>
      <c r="V37" s="6"/>
      <c r="W37" s="6"/>
      <c r="X37" s="7"/>
      <c r="Y37" s="6"/>
      <c r="Z37" s="6"/>
      <c r="AA37" s="6"/>
    </row>
    <row r="38" spans="2:30" x14ac:dyDescent="0.25">
      <c r="B38" s="74" t="s">
        <v>20</v>
      </c>
      <c r="C38" s="75"/>
      <c r="D38" s="76"/>
      <c r="E38" s="58">
        <f>31*24</f>
        <v>744</v>
      </c>
      <c r="F38" s="59"/>
      <c r="G38" s="60"/>
      <c r="H38" s="58">
        <v>196</v>
      </c>
      <c r="I38" s="59"/>
      <c r="J38" s="60"/>
      <c r="K38" s="69">
        <v>9</v>
      </c>
      <c r="L38" s="69"/>
      <c r="M38" s="70">
        <f>H38*K38*E38</f>
        <v>1312416</v>
      </c>
      <c r="N38" s="71"/>
      <c r="R38" s="6"/>
      <c r="S38" s="6"/>
      <c r="T38" s="6"/>
      <c r="U38" s="6"/>
      <c r="V38" s="6"/>
      <c r="W38" s="6"/>
      <c r="X38" s="7"/>
      <c r="Y38" s="6"/>
      <c r="Z38" s="6"/>
      <c r="AA38" s="6"/>
    </row>
    <row r="39" spans="2:30" x14ac:dyDescent="0.25">
      <c r="B39" s="74" t="s">
        <v>21</v>
      </c>
      <c r="C39" s="75"/>
      <c r="D39" s="76"/>
      <c r="E39" s="58">
        <f>30*24</f>
        <v>720</v>
      </c>
      <c r="F39" s="59"/>
      <c r="G39" s="60"/>
      <c r="H39" s="58">
        <v>196</v>
      </c>
      <c r="I39" s="59"/>
      <c r="J39" s="60"/>
      <c r="K39" s="69">
        <v>9</v>
      </c>
      <c r="L39" s="69"/>
      <c r="M39" s="70">
        <f t="shared" ref="M39:M45" si="2">H39*K39*E39</f>
        <v>1270080</v>
      </c>
      <c r="N39" s="71"/>
      <c r="R39" s="6"/>
      <c r="S39" s="6"/>
      <c r="T39" s="6"/>
      <c r="U39" s="6"/>
      <c r="V39" s="6"/>
      <c r="W39" s="6"/>
      <c r="X39" s="7"/>
      <c r="Y39" s="6"/>
      <c r="Z39" s="6"/>
      <c r="AA39" s="6"/>
    </row>
    <row r="40" spans="2:30" x14ac:dyDescent="0.25">
      <c r="B40" s="74" t="s">
        <v>22</v>
      </c>
      <c r="C40" s="75"/>
      <c r="D40" s="76"/>
      <c r="E40" s="58">
        <f>31*24</f>
        <v>744</v>
      </c>
      <c r="F40" s="59"/>
      <c r="G40" s="60"/>
      <c r="H40" s="58">
        <v>196</v>
      </c>
      <c r="I40" s="59"/>
      <c r="J40" s="60"/>
      <c r="K40" s="69">
        <v>9</v>
      </c>
      <c r="L40" s="69"/>
      <c r="M40" s="70">
        <f t="shared" si="2"/>
        <v>1312416</v>
      </c>
      <c r="N40" s="71"/>
      <c r="R40" s="6"/>
      <c r="S40" s="6"/>
      <c r="T40" s="6"/>
      <c r="U40" s="6"/>
      <c r="V40" s="6"/>
      <c r="W40" s="6"/>
      <c r="X40" s="7"/>
      <c r="Y40" s="6"/>
      <c r="Z40" s="6"/>
      <c r="AA40" s="6"/>
    </row>
    <row r="41" spans="2:30" x14ac:dyDescent="0.25">
      <c r="B41" s="66" t="s">
        <v>23</v>
      </c>
      <c r="C41" s="67"/>
      <c r="D41" s="68"/>
      <c r="E41" s="58">
        <f>31*24</f>
        <v>744</v>
      </c>
      <c r="F41" s="59"/>
      <c r="G41" s="60"/>
      <c r="H41" s="58">
        <v>196</v>
      </c>
      <c r="I41" s="59"/>
      <c r="J41" s="60"/>
      <c r="K41" s="69">
        <v>9</v>
      </c>
      <c r="L41" s="69"/>
      <c r="M41" s="70">
        <f t="shared" si="2"/>
        <v>1312416</v>
      </c>
      <c r="N41" s="71"/>
      <c r="R41" s="6"/>
      <c r="S41" s="6"/>
      <c r="T41" s="6"/>
      <c r="U41" s="6"/>
      <c r="V41" s="6"/>
      <c r="W41" s="6"/>
      <c r="X41" s="7"/>
      <c r="Y41" s="6"/>
      <c r="Z41" s="6"/>
      <c r="AA41" s="6"/>
    </row>
    <row r="42" spans="2:30" x14ac:dyDescent="0.25">
      <c r="B42" s="72" t="s">
        <v>0</v>
      </c>
      <c r="C42" s="72"/>
      <c r="D42" s="72"/>
      <c r="E42" s="58">
        <f>30*24</f>
        <v>720</v>
      </c>
      <c r="F42" s="59"/>
      <c r="G42" s="60"/>
      <c r="H42" s="58">
        <v>196</v>
      </c>
      <c r="I42" s="59"/>
      <c r="J42" s="60"/>
      <c r="K42" s="69">
        <v>9</v>
      </c>
      <c r="L42" s="69"/>
      <c r="M42" s="73">
        <f t="shared" si="2"/>
        <v>1270080</v>
      </c>
      <c r="N42" s="73"/>
      <c r="R42" s="6"/>
      <c r="S42" s="6"/>
      <c r="T42" s="6"/>
      <c r="U42" s="6"/>
      <c r="V42" s="6"/>
      <c r="W42" s="6"/>
      <c r="X42" s="7"/>
      <c r="Y42" s="6"/>
      <c r="Z42" s="6"/>
      <c r="AA42" s="6"/>
    </row>
    <row r="43" spans="2:30" x14ac:dyDescent="0.25">
      <c r="B43" s="57" t="s">
        <v>2</v>
      </c>
      <c r="C43" s="57"/>
      <c r="D43" s="57"/>
      <c r="E43" s="58">
        <f>(31*24)+1</f>
        <v>745</v>
      </c>
      <c r="F43" s="59"/>
      <c r="G43" s="60"/>
      <c r="H43" s="58">
        <v>196</v>
      </c>
      <c r="I43" s="59"/>
      <c r="J43" s="60"/>
      <c r="K43" s="61">
        <v>9</v>
      </c>
      <c r="L43" s="61"/>
      <c r="M43" s="62">
        <f t="shared" si="2"/>
        <v>1314180</v>
      </c>
      <c r="N43" s="62"/>
      <c r="R43" s="6"/>
      <c r="S43" s="6"/>
      <c r="T43" s="6"/>
      <c r="U43" s="6"/>
      <c r="V43" s="6"/>
      <c r="W43" s="6"/>
      <c r="X43" s="7"/>
      <c r="Y43" s="6"/>
      <c r="Z43" s="6"/>
      <c r="AA43" s="6"/>
    </row>
    <row r="44" spans="2:30" x14ac:dyDescent="0.25">
      <c r="B44" s="57" t="s">
        <v>3</v>
      </c>
      <c r="C44" s="57"/>
      <c r="D44" s="57"/>
      <c r="E44" s="58">
        <f>30*24</f>
        <v>720</v>
      </c>
      <c r="F44" s="59"/>
      <c r="G44" s="60"/>
      <c r="H44" s="58">
        <v>196</v>
      </c>
      <c r="I44" s="59"/>
      <c r="J44" s="60"/>
      <c r="K44" s="61">
        <v>9</v>
      </c>
      <c r="L44" s="61"/>
      <c r="M44" s="62">
        <f t="shared" si="2"/>
        <v>1270080</v>
      </c>
      <c r="N44" s="62"/>
      <c r="R44" s="6"/>
      <c r="S44" s="6"/>
      <c r="T44" s="6"/>
      <c r="U44" s="6"/>
      <c r="V44" s="6"/>
      <c r="W44" s="6"/>
      <c r="X44" s="7"/>
      <c r="Y44" s="6"/>
      <c r="Z44" s="6"/>
      <c r="AA44" s="6"/>
    </row>
    <row r="45" spans="2:30" x14ac:dyDescent="0.25">
      <c r="B45" s="57" t="s">
        <v>4</v>
      </c>
      <c r="C45" s="57"/>
      <c r="D45" s="57"/>
      <c r="E45" s="58">
        <f>31*24</f>
        <v>744</v>
      </c>
      <c r="F45" s="59"/>
      <c r="G45" s="60"/>
      <c r="H45" s="58">
        <v>196</v>
      </c>
      <c r="I45" s="59"/>
      <c r="J45" s="60"/>
      <c r="K45" s="61">
        <v>9</v>
      </c>
      <c r="L45" s="61"/>
      <c r="M45" s="62">
        <f t="shared" si="2"/>
        <v>1312416</v>
      </c>
      <c r="N45" s="62"/>
      <c r="R45" s="6"/>
      <c r="S45" s="6"/>
      <c r="T45" s="6"/>
      <c r="U45" s="6"/>
      <c r="V45" s="6"/>
      <c r="W45" s="6"/>
      <c r="X45" s="7"/>
      <c r="Y45" s="6"/>
      <c r="Z45" s="6"/>
      <c r="AA45" s="6"/>
    </row>
    <row r="46" spans="2:30" x14ac:dyDescent="0.25">
      <c r="B46" s="8"/>
      <c r="C46" s="8"/>
      <c r="D46" s="8"/>
      <c r="K46" s="87" t="s">
        <v>13</v>
      </c>
      <c r="L46" s="87" t="e">
        <f>SUM(#REF!,I32,L42,L44)</f>
        <v>#REF!</v>
      </c>
      <c r="M46" s="62">
        <f>SUM(M34:N45)</f>
        <v>15452640</v>
      </c>
      <c r="N46" s="62"/>
      <c r="R46" s="6"/>
      <c r="S46" s="6"/>
      <c r="T46" s="6"/>
      <c r="U46" s="6"/>
      <c r="V46" s="6"/>
      <c r="W46" s="6"/>
      <c r="X46" s="7"/>
      <c r="Y46" s="6"/>
      <c r="Z46" s="6"/>
      <c r="AA46" s="6"/>
    </row>
    <row r="47" spans="2:30" x14ac:dyDescent="0.25">
      <c r="B47" s="21"/>
      <c r="C47" s="21"/>
      <c r="D47" s="21"/>
      <c r="L47" s="23"/>
      <c r="M47" s="23"/>
      <c r="N47" s="24"/>
      <c r="O47" s="24"/>
      <c r="P47" s="13"/>
      <c r="Q47" s="13"/>
      <c r="U47" s="6"/>
      <c r="V47" s="6"/>
      <c r="W47" s="6"/>
      <c r="X47" s="6"/>
      <c r="Y47" s="6"/>
      <c r="Z47" s="6"/>
      <c r="AA47" s="7"/>
      <c r="AB47" s="6"/>
      <c r="AC47" s="6"/>
      <c r="AD47" s="6"/>
    </row>
    <row r="48" spans="2:30" x14ac:dyDescent="0.25">
      <c r="B48" s="63" t="s">
        <v>25</v>
      </c>
      <c r="C48" s="65"/>
      <c r="D48" s="65"/>
      <c r="E48" s="65"/>
      <c r="F48" s="65"/>
      <c r="G48" s="65"/>
      <c r="H48" s="65"/>
      <c r="I48" s="65"/>
      <c r="J48" s="65"/>
      <c r="K48" s="65"/>
      <c r="L48" s="65"/>
      <c r="M48" s="65"/>
      <c r="N48" s="64"/>
      <c r="O48" s="6"/>
      <c r="P48" s="6"/>
      <c r="Q48" s="6"/>
      <c r="U48" s="6"/>
      <c r="V48" s="6"/>
      <c r="W48" s="6"/>
      <c r="X48" s="6"/>
      <c r="Y48" s="6"/>
      <c r="Z48" s="6"/>
      <c r="AA48" s="7"/>
      <c r="AB48" s="6"/>
      <c r="AC48" s="6"/>
      <c r="AD48" s="6"/>
    </row>
    <row r="49" spans="2:30" ht="15.75" thickBot="1" x14ac:dyDescent="0.3">
      <c r="B49" s="77" t="s">
        <v>14</v>
      </c>
      <c r="C49" s="77"/>
      <c r="D49" s="77"/>
      <c r="E49" s="77" t="s">
        <v>15</v>
      </c>
      <c r="F49" s="77"/>
      <c r="G49" s="77"/>
      <c r="H49" s="78" t="s">
        <v>5</v>
      </c>
      <c r="I49" s="79"/>
      <c r="J49" s="80"/>
      <c r="K49" s="77" t="s">
        <v>31</v>
      </c>
      <c r="L49" s="77"/>
      <c r="M49" s="81" t="s">
        <v>1</v>
      </c>
      <c r="N49" s="81"/>
      <c r="Q49" s="6"/>
      <c r="R49" s="6"/>
      <c r="S49" s="6"/>
      <c r="T49" s="6"/>
      <c r="U49" s="6"/>
      <c r="V49" s="6"/>
      <c r="W49" s="7"/>
      <c r="X49" s="6"/>
      <c r="Y49" s="6"/>
      <c r="Z49" s="6"/>
    </row>
    <row r="50" spans="2:30" ht="15.75" thickTop="1" x14ac:dyDescent="0.25">
      <c r="B50" s="82" t="s">
        <v>16</v>
      </c>
      <c r="C50" s="83"/>
      <c r="D50" s="84"/>
      <c r="E50" s="82">
        <f>E34</f>
        <v>744</v>
      </c>
      <c r="F50" s="83"/>
      <c r="G50" s="84"/>
      <c r="H50" s="58">
        <v>68</v>
      </c>
      <c r="I50" s="59"/>
      <c r="J50" s="60"/>
      <c r="K50" s="69">
        <v>2.1</v>
      </c>
      <c r="L50" s="69"/>
      <c r="M50" s="85">
        <f>E50*H50*K50</f>
        <v>106243.20000000001</v>
      </c>
      <c r="N50" s="86"/>
      <c r="R50" s="6"/>
      <c r="S50" s="6"/>
      <c r="T50" s="6"/>
      <c r="U50" s="6"/>
      <c r="V50" s="6"/>
      <c r="W50" s="6"/>
      <c r="X50" s="7"/>
      <c r="Y50" s="6"/>
      <c r="Z50" s="6"/>
      <c r="AA50" s="6"/>
    </row>
    <row r="51" spans="2:30" x14ac:dyDescent="0.25">
      <c r="B51" s="57" t="s">
        <v>17</v>
      </c>
      <c r="C51" s="57"/>
      <c r="D51" s="57"/>
      <c r="E51" s="58">
        <f t="shared" ref="E51:E61" si="3">E35</f>
        <v>672</v>
      </c>
      <c r="F51" s="59"/>
      <c r="G51" s="60"/>
      <c r="H51" s="58">
        <v>68</v>
      </c>
      <c r="I51" s="59"/>
      <c r="J51" s="60"/>
      <c r="K51" s="69">
        <v>2.1</v>
      </c>
      <c r="L51" s="69"/>
      <c r="M51" s="70">
        <f t="shared" ref="M51:M61" si="4">E51*H51*K51</f>
        <v>95961.600000000006</v>
      </c>
      <c r="N51" s="71"/>
      <c r="R51" s="6"/>
      <c r="S51" s="6"/>
      <c r="T51" s="6"/>
      <c r="U51" s="6"/>
      <c r="V51" s="6"/>
      <c r="W51" s="6"/>
      <c r="X51" s="7"/>
      <c r="Y51" s="6"/>
      <c r="Z51" s="6"/>
      <c r="AA51" s="6"/>
    </row>
    <row r="52" spans="2:30" x14ac:dyDescent="0.25">
      <c r="B52" s="66" t="s">
        <v>18</v>
      </c>
      <c r="C52" s="67"/>
      <c r="D52" s="68"/>
      <c r="E52" s="58">
        <f t="shared" si="3"/>
        <v>743</v>
      </c>
      <c r="F52" s="59"/>
      <c r="G52" s="60"/>
      <c r="H52" s="58">
        <v>68</v>
      </c>
      <c r="I52" s="59"/>
      <c r="J52" s="60"/>
      <c r="K52" s="69">
        <v>2.1</v>
      </c>
      <c r="L52" s="69"/>
      <c r="M52" s="70">
        <f t="shared" si="4"/>
        <v>106100.40000000001</v>
      </c>
      <c r="N52" s="71"/>
      <c r="R52" s="6"/>
      <c r="S52" s="6"/>
      <c r="T52" s="6"/>
      <c r="U52" s="6"/>
      <c r="V52" s="6"/>
      <c r="W52" s="6"/>
      <c r="X52" s="7"/>
      <c r="Y52" s="6"/>
      <c r="Z52" s="6"/>
      <c r="AA52" s="6"/>
    </row>
    <row r="53" spans="2:30" x14ac:dyDescent="0.25">
      <c r="B53" s="74" t="s">
        <v>19</v>
      </c>
      <c r="C53" s="75"/>
      <c r="D53" s="76"/>
      <c r="E53" s="58">
        <f t="shared" si="3"/>
        <v>720</v>
      </c>
      <c r="F53" s="59"/>
      <c r="G53" s="60"/>
      <c r="H53" s="58">
        <v>68</v>
      </c>
      <c r="I53" s="59"/>
      <c r="J53" s="60"/>
      <c r="K53" s="69">
        <v>2.1</v>
      </c>
      <c r="L53" s="69"/>
      <c r="M53" s="70">
        <f t="shared" si="4"/>
        <v>102816</v>
      </c>
      <c r="N53" s="71"/>
      <c r="R53" s="6"/>
      <c r="S53" s="6"/>
      <c r="T53" s="6"/>
      <c r="U53" s="6"/>
      <c r="V53" s="6"/>
      <c r="W53" s="6"/>
      <c r="X53" s="7"/>
      <c r="Y53" s="6"/>
      <c r="Z53" s="6"/>
      <c r="AA53" s="6"/>
    </row>
    <row r="54" spans="2:30" x14ac:dyDescent="0.25">
      <c r="B54" s="74" t="s">
        <v>20</v>
      </c>
      <c r="C54" s="75"/>
      <c r="D54" s="76"/>
      <c r="E54" s="58">
        <f t="shared" si="3"/>
        <v>744</v>
      </c>
      <c r="F54" s="59"/>
      <c r="G54" s="60"/>
      <c r="H54" s="58">
        <v>68</v>
      </c>
      <c r="I54" s="59"/>
      <c r="J54" s="60"/>
      <c r="K54" s="69">
        <v>2.1</v>
      </c>
      <c r="L54" s="69"/>
      <c r="M54" s="70">
        <f t="shared" si="4"/>
        <v>106243.20000000001</v>
      </c>
      <c r="N54" s="71"/>
      <c r="R54" s="6"/>
      <c r="S54" s="6"/>
      <c r="T54" s="6"/>
      <c r="U54" s="6"/>
      <c r="V54" s="6"/>
      <c r="W54" s="6"/>
      <c r="X54" s="7"/>
      <c r="Y54" s="6"/>
      <c r="Z54" s="6"/>
      <c r="AA54" s="6"/>
    </row>
    <row r="55" spans="2:30" x14ac:dyDescent="0.25">
      <c r="B55" s="74" t="s">
        <v>21</v>
      </c>
      <c r="C55" s="75"/>
      <c r="D55" s="76"/>
      <c r="E55" s="58">
        <f t="shared" si="3"/>
        <v>720</v>
      </c>
      <c r="F55" s="59"/>
      <c r="G55" s="60"/>
      <c r="H55" s="58">
        <v>68</v>
      </c>
      <c r="I55" s="59"/>
      <c r="J55" s="60"/>
      <c r="K55" s="69">
        <v>2.1</v>
      </c>
      <c r="L55" s="69"/>
      <c r="M55" s="70">
        <f t="shared" si="4"/>
        <v>102816</v>
      </c>
      <c r="N55" s="71"/>
      <c r="R55" s="6"/>
      <c r="S55" s="6"/>
      <c r="T55" s="6"/>
      <c r="U55" s="6"/>
      <c r="V55" s="6"/>
      <c r="W55" s="6"/>
      <c r="X55" s="7"/>
      <c r="Y55" s="6"/>
      <c r="Z55" s="6"/>
      <c r="AA55" s="6"/>
    </row>
    <row r="56" spans="2:30" x14ac:dyDescent="0.25">
      <c r="B56" s="74" t="s">
        <v>22</v>
      </c>
      <c r="C56" s="75"/>
      <c r="D56" s="76"/>
      <c r="E56" s="58">
        <f t="shared" si="3"/>
        <v>744</v>
      </c>
      <c r="F56" s="59"/>
      <c r="G56" s="60"/>
      <c r="H56" s="58">
        <v>68</v>
      </c>
      <c r="I56" s="59"/>
      <c r="J56" s="60"/>
      <c r="K56" s="69">
        <v>2.1</v>
      </c>
      <c r="L56" s="69"/>
      <c r="M56" s="70">
        <f t="shared" si="4"/>
        <v>106243.20000000001</v>
      </c>
      <c r="N56" s="71"/>
      <c r="R56" s="6"/>
      <c r="S56" s="6"/>
      <c r="T56" s="6"/>
      <c r="U56" s="6"/>
      <c r="V56" s="6"/>
      <c r="W56" s="6"/>
      <c r="X56" s="7"/>
      <c r="Y56" s="6"/>
      <c r="Z56" s="6"/>
      <c r="AA56" s="6"/>
    </row>
    <row r="57" spans="2:30" x14ac:dyDescent="0.25">
      <c r="B57" s="66" t="s">
        <v>23</v>
      </c>
      <c r="C57" s="67"/>
      <c r="D57" s="68"/>
      <c r="E57" s="58">
        <f t="shared" si="3"/>
        <v>744</v>
      </c>
      <c r="F57" s="59"/>
      <c r="G57" s="60"/>
      <c r="H57" s="58">
        <v>68</v>
      </c>
      <c r="I57" s="59"/>
      <c r="J57" s="60"/>
      <c r="K57" s="69">
        <v>2.1</v>
      </c>
      <c r="L57" s="69"/>
      <c r="M57" s="70">
        <f t="shared" si="4"/>
        <v>106243.20000000001</v>
      </c>
      <c r="N57" s="71"/>
      <c r="R57" s="6"/>
      <c r="S57" s="6"/>
      <c r="T57" s="6"/>
      <c r="U57" s="6"/>
      <c r="V57" s="6"/>
      <c r="W57" s="6"/>
      <c r="X57" s="7"/>
      <c r="Y57" s="6"/>
      <c r="Z57" s="6"/>
      <c r="AA57" s="6"/>
    </row>
    <row r="58" spans="2:30" x14ac:dyDescent="0.25">
      <c r="B58" s="72" t="s">
        <v>0</v>
      </c>
      <c r="C58" s="72"/>
      <c r="D58" s="72"/>
      <c r="E58" s="58">
        <f t="shared" si="3"/>
        <v>720</v>
      </c>
      <c r="F58" s="59"/>
      <c r="G58" s="60"/>
      <c r="H58" s="58">
        <v>68</v>
      </c>
      <c r="I58" s="59"/>
      <c r="J58" s="60"/>
      <c r="K58" s="69">
        <v>2.1</v>
      </c>
      <c r="L58" s="69"/>
      <c r="M58" s="73">
        <f t="shared" si="4"/>
        <v>102816</v>
      </c>
      <c r="N58" s="73"/>
      <c r="R58" s="6"/>
      <c r="S58" s="6"/>
      <c r="T58" s="6"/>
      <c r="U58" s="6"/>
      <c r="V58" s="6"/>
      <c r="W58" s="6"/>
      <c r="X58" s="7"/>
      <c r="Y58" s="6"/>
      <c r="Z58" s="6"/>
      <c r="AA58" s="6"/>
    </row>
    <row r="59" spans="2:30" x14ac:dyDescent="0.25">
      <c r="B59" s="57" t="s">
        <v>2</v>
      </c>
      <c r="C59" s="57"/>
      <c r="D59" s="57"/>
      <c r="E59" s="58">
        <f t="shared" si="3"/>
        <v>745</v>
      </c>
      <c r="F59" s="59"/>
      <c r="G59" s="60"/>
      <c r="H59" s="58">
        <v>68</v>
      </c>
      <c r="I59" s="59"/>
      <c r="J59" s="60"/>
      <c r="K59" s="61">
        <v>2.1</v>
      </c>
      <c r="L59" s="61"/>
      <c r="M59" s="62">
        <f t="shared" si="4"/>
        <v>106386</v>
      </c>
      <c r="N59" s="62"/>
      <c r="R59" s="6"/>
      <c r="S59" s="6"/>
      <c r="T59" s="6"/>
      <c r="U59" s="6"/>
      <c r="V59" s="6"/>
      <c r="W59" s="6"/>
      <c r="X59" s="7"/>
      <c r="Y59" s="6"/>
      <c r="Z59" s="6"/>
      <c r="AA59" s="6"/>
    </row>
    <row r="60" spans="2:30" x14ac:dyDescent="0.25">
      <c r="B60" s="57" t="s">
        <v>3</v>
      </c>
      <c r="C60" s="57"/>
      <c r="D60" s="57"/>
      <c r="E60" s="58">
        <f t="shared" si="3"/>
        <v>720</v>
      </c>
      <c r="F60" s="59"/>
      <c r="G60" s="60"/>
      <c r="H60" s="58">
        <v>68</v>
      </c>
      <c r="I60" s="59"/>
      <c r="J60" s="60"/>
      <c r="K60" s="61">
        <v>2.1</v>
      </c>
      <c r="L60" s="61"/>
      <c r="M60" s="62">
        <f t="shared" si="4"/>
        <v>102816</v>
      </c>
      <c r="N60" s="62"/>
      <c r="R60" s="6"/>
      <c r="S60" s="6"/>
      <c r="T60" s="6"/>
      <c r="U60" s="6"/>
      <c r="V60" s="6"/>
      <c r="W60" s="6"/>
      <c r="X60" s="7"/>
      <c r="Y60" s="6"/>
      <c r="Z60" s="6"/>
      <c r="AA60" s="6"/>
    </row>
    <row r="61" spans="2:30" x14ac:dyDescent="0.25">
      <c r="B61" s="57" t="s">
        <v>4</v>
      </c>
      <c r="C61" s="57"/>
      <c r="D61" s="57"/>
      <c r="E61" s="58">
        <f t="shared" si="3"/>
        <v>744</v>
      </c>
      <c r="F61" s="59"/>
      <c r="G61" s="60"/>
      <c r="H61" s="58">
        <v>68</v>
      </c>
      <c r="I61" s="59"/>
      <c r="J61" s="60"/>
      <c r="K61" s="61">
        <v>2.1</v>
      </c>
      <c r="L61" s="61"/>
      <c r="M61" s="62">
        <f t="shared" si="4"/>
        <v>106243.20000000001</v>
      </c>
      <c r="N61" s="62"/>
      <c r="R61" s="6"/>
      <c r="S61" s="6"/>
      <c r="T61" s="6"/>
      <c r="U61" s="6"/>
      <c r="V61" s="6"/>
      <c r="W61" s="6"/>
      <c r="X61" s="7"/>
      <c r="Y61" s="6"/>
      <c r="Z61" s="6"/>
      <c r="AA61" s="6"/>
    </row>
    <row r="62" spans="2:30" x14ac:dyDescent="0.25">
      <c r="B62" s="21"/>
      <c r="C62" s="21"/>
      <c r="D62" s="21"/>
      <c r="K62" s="87" t="s">
        <v>13</v>
      </c>
      <c r="L62" s="87">
        <f>SUM(I46,I48,L58,L60)</f>
        <v>0</v>
      </c>
      <c r="M62" s="62">
        <f>SUM(M50:N61)</f>
        <v>1250928</v>
      </c>
      <c r="N62" s="62"/>
      <c r="R62" s="6"/>
      <c r="S62" s="6"/>
      <c r="T62" s="6"/>
      <c r="U62" s="6"/>
      <c r="V62" s="6"/>
      <c r="W62" s="6"/>
      <c r="X62" s="7"/>
      <c r="Y62" s="6"/>
      <c r="Z62" s="6"/>
      <c r="AA62" s="6"/>
    </row>
    <row r="63" spans="2:30" x14ac:dyDescent="0.25">
      <c r="B63" s="21"/>
      <c r="C63" s="21"/>
      <c r="D63" s="21"/>
      <c r="L63" s="23"/>
      <c r="M63" s="23"/>
      <c r="N63" s="24"/>
      <c r="O63" s="24"/>
      <c r="P63" s="13"/>
      <c r="Q63" s="13"/>
      <c r="U63" s="6"/>
      <c r="V63" s="6"/>
      <c r="W63" s="6"/>
      <c r="X63" s="6"/>
      <c r="Y63" s="6"/>
      <c r="Z63" s="6"/>
      <c r="AA63" s="7"/>
      <c r="AB63" s="6"/>
      <c r="AC63" s="6"/>
      <c r="AD63" s="6"/>
    </row>
    <row r="64" spans="2:30" x14ac:dyDescent="0.25">
      <c r="F64" s="5"/>
      <c r="K64" s="5"/>
      <c r="O64" s="6"/>
      <c r="P64" s="6"/>
      <c r="Q64" s="6"/>
      <c r="R64" s="6"/>
      <c r="S64" s="6"/>
      <c r="T64" s="6"/>
      <c r="U64" s="7"/>
      <c r="V64" s="6"/>
      <c r="W64" s="6"/>
      <c r="X64" s="6"/>
    </row>
    <row r="65" spans="2:24" x14ac:dyDescent="0.25">
      <c r="J65" s="99" t="s">
        <v>42</v>
      </c>
      <c r="K65" s="99"/>
      <c r="O65" s="6"/>
      <c r="P65" s="6"/>
      <c r="Q65" s="6"/>
      <c r="R65" s="6"/>
      <c r="S65" s="6"/>
      <c r="T65" s="6"/>
      <c r="U65" s="7"/>
      <c r="V65" s="6"/>
      <c r="W65" s="6"/>
      <c r="X65" s="6"/>
    </row>
    <row r="66" spans="2:24" x14ac:dyDescent="0.25">
      <c r="H66" s="98"/>
      <c r="I66" s="98"/>
      <c r="J66" s="99"/>
      <c r="K66" s="99"/>
      <c r="O66" s="6"/>
      <c r="P66" s="7"/>
      <c r="Q66" s="6"/>
      <c r="R66" s="6"/>
      <c r="S66" s="6"/>
      <c r="T66" s="6"/>
      <c r="U66" s="6"/>
      <c r="V66" s="6"/>
      <c r="W66" s="6"/>
      <c r="X66" s="6"/>
    </row>
    <row r="67" spans="2:24" x14ac:dyDescent="0.25">
      <c r="J67" s="97">
        <f>J30+M46+M62+W18</f>
        <v>33285329</v>
      </c>
      <c r="K67" s="97"/>
      <c r="O67" s="6"/>
      <c r="P67" s="6"/>
      <c r="Q67" s="6"/>
      <c r="R67" s="6"/>
      <c r="S67" s="6"/>
      <c r="T67" s="6"/>
      <c r="U67" s="6"/>
      <c r="V67" s="6"/>
      <c r="W67" s="6"/>
      <c r="X67" s="6"/>
    </row>
    <row r="68" spans="2:24" x14ac:dyDescent="0.25">
      <c r="J68" s="5"/>
      <c r="M68" s="38"/>
    </row>
    <row r="69" spans="2:24" x14ac:dyDescent="0.25">
      <c r="M69" s="38"/>
    </row>
    <row r="70" spans="2:24" x14ac:dyDescent="0.25">
      <c r="B70" t="s">
        <v>26</v>
      </c>
      <c r="M70" s="38"/>
    </row>
    <row r="71" spans="2:24" x14ac:dyDescent="0.25">
      <c r="B71" t="s">
        <v>27</v>
      </c>
    </row>
  </sheetData>
  <mergeCells count="246">
    <mergeCell ref="B2:X2"/>
    <mergeCell ref="J67:K67"/>
    <mergeCell ref="K46:L46"/>
    <mergeCell ref="M46:N46"/>
    <mergeCell ref="M43:N43"/>
    <mergeCell ref="M44:N44"/>
    <mergeCell ref="M45:N45"/>
    <mergeCell ref="K42:L42"/>
    <mergeCell ref="H66:I66"/>
    <mergeCell ref="J65:K66"/>
    <mergeCell ref="B43:D43"/>
    <mergeCell ref="B44:D44"/>
    <mergeCell ref="B45:D45"/>
    <mergeCell ref="H42:J42"/>
    <mergeCell ref="H43:J43"/>
    <mergeCell ref="H44:J44"/>
    <mergeCell ref="H45:J45"/>
    <mergeCell ref="K43:L43"/>
    <mergeCell ref="K44:L44"/>
    <mergeCell ref="K45:L45"/>
    <mergeCell ref="M33:N33"/>
    <mergeCell ref="B33:D33"/>
    <mergeCell ref="H33:J33"/>
    <mergeCell ref="K33:L33"/>
    <mergeCell ref="B42:D42"/>
    <mergeCell ref="M42:N42"/>
    <mergeCell ref="M34:N34"/>
    <mergeCell ref="K34:L34"/>
    <mergeCell ref="H34:J34"/>
    <mergeCell ref="B34:D34"/>
    <mergeCell ref="M41:N41"/>
    <mergeCell ref="K41:L41"/>
    <mergeCell ref="H41:J41"/>
    <mergeCell ref="B41:D41"/>
    <mergeCell ref="M37:N37"/>
    <mergeCell ref="K37:L37"/>
    <mergeCell ref="H37:J37"/>
    <mergeCell ref="B37:D37"/>
    <mergeCell ref="K36:L36"/>
    <mergeCell ref="M36:N36"/>
    <mergeCell ref="M35:N35"/>
    <mergeCell ref="K35:L35"/>
    <mergeCell ref="H35:J35"/>
    <mergeCell ref="B35:D35"/>
    <mergeCell ref="B40:D40"/>
    <mergeCell ref="H40:J40"/>
    <mergeCell ref="K40:L40"/>
    <mergeCell ref="M40:N40"/>
    <mergeCell ref="C28:C29"/>
    <mergeCell ref="B20:B21"/>
    <mergeCell ref="C20:C21"/>
    <mergeCell ref="J16:J17"/>
    <mergeCell ref="B14:B15"/>
    <mergeCell ref="C14:C15"/>
    <mergeCell ref="J14:J15"/>
    <mergeCell ref="J20:J21"/>
    <mergeCell ref="B18:B19"/>
    <mergeCell ref="C18:C19"/>
    <mergeCell ref="J18:J19"/>
    <mergeCell ref="B22:B23"/>
    <mergeCell ref="B16:B17"/>
    <mergeCell ref="C16:C17"/>
    <mergeCell ref="J22:J23"/>
    <mergeCell ref="J24:J25"/>
    <mergeCell ref="J26:J27"/>
    <mergeCell ref="J28:J29"/>
    <mergeCell ref="B24:B25"/>
    <mergeCell ref="B26:B27"/>
    <mergeCell ref="B28:B29"/>
    <mergeCell ref="C22:C23"/>
    <mergeCell ref="C24:C25"/>
    <mergeCell ref="C26:C27"/>
    <mergeCell ref="J8:J9"/>
    <mergeCell ref="B6:B7"/>
    <mergeCell ref="C6:C7"/>
    <mergeCell ref="J6:J7"/>
    <mergeCell ref="B12:B13"/>
    <mergeCell ref="C12:C13"/>
    <mergeCell ref="J12:J13"/>
    <mergeCell ref="B10:B11"/>
    <mergeCell ref="C10:C11"/>
    <mergeCell ref="J10:J11"/>
    <mergeCell ref="B8:B9"/>
    <mergeCell ref="C8:C9"/>
    <mergeCell ref="M39:N39"/>
    <mergeCell ref="K39:L39"/>
    <mergeCell ref="H39:J39"/>
    <mergeCell ref="B39:D39"/>
    <mergeCell ref="B38:D38"/>
    <mergeCell ref="H38:J38"/>
    <mergeCell ref="K38:L38"/>
    <mergeCell ref="M38:N38"/>
    <mergeCell ref="B36:D36"/>
    <mergeCell ref="H36:J36"/>
    <mergeCell ref="M51:N51"/>
    <mergeCell ref="B52:D52"/>
    <mergeCell ref="H52:J52"/>
    <mergeCell ref="K52:L52"/>
    <mergeCell ref="M52:N52"/>
    <mergeCell ref="E52:G52"/>
    <mergeCell ref="B49:D49"/>
    <mergeCell ref="E49:G49"/>
    <mergeCell ref="B50:D50"/>
    <mergeCell ref="H50:J50"/>
    <mergeCell ref="K50:L50"/>
    <mergeCell ref="M50:N50"/>
    <mergeCell ref="B53:D53"/>
    <mergeCell ref="H53:J53"/>
    <mergeCell ref="K53:L53"/>
    <mergeCell ref="M53:N53"/>
    <mergeCell ref="B54:D54"/>
    <mergeCell ref="H54:J54"/>
    <mergeCell ref="K54:L54"/>
    <mergeCell ref="M54:N54"/>
    <mergeCell ref="E53:G53"/>
    <mergeCell ref="E54:G54"/>
    <mergeCell ref="B55:D55"/>
    <mergeCell ref="H55:J55"/>
    <mergeCell ref="K55:L55"/>
    <mergeCell ref="M55:N55"/>
    <mergeCell ref="B56:D56"/>
    <mergeCell ref="H56:J56"/>
    <mergeCell ref="K56:L56"/>
    <mergeCell ref="M56:N56"/>
    <mergeCell ref="E55:G55"/>
    <mergeCell ref="E56:G56"/>
    <mergeCell ref="B57:D57"/>
    <mergeCell ref="H57:J57"/>
    <mergeCell ref="K57:L57"/>
    <mergeCell ref="M57:N57"/>
    <mergeCell ref="B58:D58"/>
    <mergeCell ref="H58:J58"/>
    <mergeCell ref="K58:L58"/>
    <mergeCell ref="M58:N58"/>
    <mergeCell ref="E57:G57"/>
    <mergeCell ref="E58:G58"/>
    <mergeCell ref="B61:D61"/>
    <mergeCell ref="H61:J61"/>
    <mergeCell ref="K61:L61"/>
    <mergeCell ref="M61:N61"/>
    <mergeCell ref="K62:L62"/>
    <mergeCell ref="M62:N62"/>
    <mergeCell ref="B59:D59"/>
    <mergeCell ref="H59:J59"/>
    <mergeCell ref="K59:L59"/>
    <mergeCell ref="M59:N59"/>
    <mergeCell ref="B60:D60"/>
    <mergeCell ref="H60:J60"/>
    <mergeCell ref="K60:L60"/>
    <mergeCell ref="M60:N60"/>
    <mergeCell ref="E59:G59"/>
    <mergeCell ref="E60:G60"/>
    <mergeCell ref="E61:G61"/>
    <mergeCell ref="E41:G41"/>
    <mergeCell ref="E42:G42"/>
    <mergeCell ref="E43:G43"/>
    <mergeCell ref="E44:G44"/>
    <mergeCell ref="E45:G45"/>
    <mergeCell ref="B4:J4"/>
    <mergeCell ref="B32:N32"/>
    <mergeCell ref="E50:G50"/>
    <mergeCell ref="E51:G51"/>
    <mergeCell ref="H49:J49"/>
    <mergeCell ref="K49:L49"/>
    <mergeCell ref="M49:N49"/>
    <mergeCell ref="B48:N48"/>
    <mergeCell ref="E33:G33"/>
    <mergeCell ref="E34:G34"/>
    <mergeCell ref="E35:G35"/>
    <mergeCell ref="E36:G36"/>
    <mergeCell ref="E37:G37"/>
    <mergeCell ref="E38:G38"/>
    <mergeCell ref="E39:G39"/>
    <mergeCell ref="E40:G40"/>
    <mergeCell ref="B51:D51"/>
    <mergeCell ref="H51:J51"/>
    <mergeCell ref="K51:L51"/>
    <mergeCell ref="L5:N5"/>
    <mergeCell ref="O5:Q5"/>
    <mergeCell ref="R5:T5"/>
    <mergeCell ref="U5:V5"/>
    <mergeCell ref="W5:X5"/>
    <mergeCell ref="L6:N6"/>
    <mergeCell ref="O6:Q6"/>
    <mergeCell ref="R6:T6"/>
    <mergeCell ref="U6:V6"/>
    <mergeCell ref="W6:X6"/>
    <mergeCell ref="L7:N7"/>
    <mergeCell ref="O7:Q7"/>
    <mergeCell ref="R7:T7"/>
    <mergeCell ref="U7:V7"/>
    <mergeCell ref="W7:X7"/>
    <mergeCell ref="L8:N8"/>
    <mergeCell ref="O8:Q8"/>
    <mergeCell ref="R8:T8"/>
    <mergeCell ref="U8:V8"/>
    <mergeCell ref="W8:X8"/>
    <mergeCell ref="L9:N9"/>
    <mergeCell ref="O9:Q9"/>
    <mergeCell ref="R9:T9"/>
    <mergeCell ref="U9:V9"/>
    <mergeCell ref="W9:X9"/>
    <mergeCell ref="L10:N10"/>
    <mergeCell ref="O10:Q10"/>
    <mergeCell ref="R10:T10"/>
    <mergeCell ref="U10:V10"/>
    <mergeCell ref="W10:X10"/>
    <mergeCell ref="L14:N14"/>
    <mergeCell ref="O14:Q14"/>
    <mergeCell ref="R14:T14"/>
    <mergeCell ref="U14:V14"/>
    <mergeCell ref="W14:X14"/>
    <mergeCell ref="L11:N11"/>
    <mergeCell ref="O11:Q11"/>
    <mergeCell ref="R11:T11"/>
    <mergeCell ref="U11:V11"/>
    <mergeCell ref="W11:X11"/>
    <mergeCell ref="L12:N12"/>
    <mergeCell ref="O12:Q12"/>
    <mergeCell ref="R12:T12"/>
    <mergeCell ref="U12:V12"/>
    <mergeCell ref="W12:X12"/>
    <mergeCell ref="W20:X20"/>
    <mergeCell ref="L17:N17"/>
    <mergeCell ref="O17:Q17"/>
    <mergeCell ref="R17:T17"/>
    <mergeCell ref="U17:V17"/>
    <mergeCell ref="W17:X17"/>
    <mergeCell ref="U18:V18"/>
    <mergeCell ref="W18:X18"/>
    <mergeCell ref="L4:X4"/>
    <mergeCell ref="L15:N15"/>
    <mergeCell ref="O15:Q15"/>
    <mergeCell ref="R15:T15"/>
    <mergeCell ref="U15:V15"/>
    <mergeCell ref="W15:X15"/>
    <mergeCell ref="L16:N16"/>
    <mergeCell ref="O16:Q16"/>
    <mergeCell ref="R16:T16"/>
    <mergeCell ref="U16:V16"/>
    <mergeCell ref="W16:X16"/>
    <mergeCell ref="L13:N13"/>
    <mergeCell ref="O13:Q13"/>
    <mergeCell ref="R13:T13"/>
    <mergeCell ref="U13:V13"/>
    <mergeCell ref="W13:X13"/>
  </mergeCells>
  <pageMargins left="0.7" right="0.7" top="0.75" bottom="0.75" header="0.3" footer="0.3"/>
  <pageSetup paperSize="9" orientation="landscape" r:id="rId1"/>
  <ignoredErrors>
    <ignoredError sqref="F7 F12 F14 F16 F18 F20 F22 F24 F26 F28 E38:E39 E43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T36"/>
  <sheetViews>
    <sheetView workbookViewId="0">
      <selection activeCell="J31" sqref="J31"/>
    </sheetView>
  </sheetViews>
  <sheetFormatPr defaultRowHeight="15" x14ac:dyDescent="0.25"/>
  <cols>
    <col min="3" max="3" width="11.140625" bestFit="1" customWidth="1"/>
    <col min="4" max="4" width="18.28515625" customWidth="1"/>
    <col min="5" max="5" width="19.42578125" customWidth="1"/>
    <col min="6" max="6" width="12.5703125" customWidth="1"/>
    <col min="8" max="8" width="21.28515625" customWidth="1"/>
    <col min="9" max="9" width="10" bestFit="1" customWidth="1"/>
  </cols>
  <sheetData>
    <row r="4" spans="1:20" ht="15.75" thickBot="1" x14ac:dyDescent="0.3"/>
    <row r="5" spans="1:20" x14ac:dyDescent="0.25">
      <c r="C5" s="108" t="s">
        <v>45</v>
      </c>
      <c r="D5" s="109"/>
      <c r="E5" s="110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</row>
    <row r="6" spans="1:20" ht="30.75" thickBot="1" x14ac:dyDescent="0.3">
      <c r="A6" s="6"/>
      <c r="C6" s="43" t="s">
        <v>14</v>
      </c>
      <c r="D6" s="44" t="s">
        <v>24</v>
      </c>
      <c r="E6" s="45" t="s">
        <v>32</v>
      </c>
      <c r="H6" s="6"/>
      <c r="I6" s="35"/>
      <c r="J6" s="35"/>
      <c r="K6" s="6"/>
      <c r="L6" s="6"/>
      <c r="M6" s="6"/>
      <c r="N6" s="6"/>
      <c r="O6" s="6"/>
      <c r="P6" s="6"/>
      <c r="Q6" s="6"/>
      <c r="R6" s="6"/>
      <c r="S6" s="6"/>
      <c r="T6" s="6"/>
    </row>
    <row r="7" spans="1:20" x14ac:dyDescent="0.25">
      <c r="A7" s="35"/>
      <c r="C7" s="111" t="s">
        <v>16</v>
      </c>
      <c r="D7" s="112">
        <v>36</v>
      </c>
      <c r="E7" s="113">
        <f>D7*200*1000</f>
        <v>7200000</v>
      </c>
      <c r="H7" s="41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6"/>
    </row>
    <row r="8" spans="1:20" x14ac:dyDescent="0.25">
      <c r="A8" s="35"/>
      <c r="C8" s="101"/>
      <c r="D8" s="90"/>
      <c r="E8" s="103"/>
      <c r="H8" s="40"/>
      <c r="I8" s="35"/>
      <c r="J8" s="35"/>
      <c r="K8" s="6"/>
      <c r="L8" s="35"/>
      <c r="M8" s="6"/>
      <c r="N8" s="6"/>
      <c r="O8" s="6"/>
      <c r="P8" s="6"/>
      <c r="Q8" s="6"/>
      <c r="R8" s="6"/>
      <c r="S8" s="6"/>
      <c r="T8" s="6"/>
    </row>
    <row r="9" spans="1:20" x14ac:dyDescent="0.25">
      <c r="A9" s="35"/>
      <c r="C9" s="107" t="s">
        <v>17</v>
      </c>
      <c r="D9" s="94">
        <v>30</v>
      </c>
      <c r="E9" s="102">
        <f t="shared" ref="E9" si="0">D9*200*1000</f>
        <v>6000000</v>
      </c>
      <c r="H9" s="40"/>
      <c r="I9" s="35"/>
      <c r="J9" s="35"/>
      <c r="K9" s="6"/>
      <c r="L9" s="35"/>
      <c r="M9" s="6"/>
      <c r="N9" s="6"/>
      <c r="O9" s="6"/>
      <c r="P9" s="6"/>
      <c r="Q9" s="6"/>
      <c r="R9" s="6"/>
      <c r="S9" s="6"/>
      <c r="T9" s="6"/>
    </row>
    <row r="10" spans="1:20" x14ac:dyDescent="0.25">
      <c r="A10" s="35"/>
      <c r="C10" s="101"/>
      <c r="D10" s="90"/>
      <c r="E10" s="103"/>
      <c r="H10" s="40"/>
      <c r="I10" s="35"/>
      <c r="J10" s="35"/>
      <c r="K10" s="6"/>
      <c r="L10" s="35"/>
      <c r="M10" s="6"/>
      <c r="N10" s="6"/>
      <c r="O10" s="6"/>
      <c r="P10" s="6"/>
      <c r="Q10" s="6"/>
      <c r="R10" s="6"/>
      <c r="S10" s="6"/>
      <c r="T10" s="6"/>
    </row>
    <row r="11" spans="1:20" x14ac:dyDescent="0.25">
      <c r="A11" s="35"/>
      <c r="C11" s="107" t="s">
        <v>18</v>
      </c>
      <c r="D11" s="94">
        <v>31</v>
      </c>
      <c r="E11" s="102">
        <f t="shared" ref="E11" si="1">D11*200*1000</f>
        <v>6200000</v>
      </c>
      <c r="H11" s="41"/>
      <c r="I11" s="35"/>
      <c r="J11" s="35"/>
      <c r="K11" s="6"/>
      <c r="L11" s="35"/>
      <c r="M11" s="6"/>
      <c r="N11" s="6"/>
      <c r="O11" s="6"/>
      <c r="P11" s="6"/>
      <c r="Q11" s="6"/>
      <c r="R11" s="6"/>
      <c r="S11" s="6"/>
      <c r="T11" s="6"/>
    </row>
    <row r="12" spans="1:20" x14ac:dyDescent="0.25">
      <c r="A12" s="35"/>
      <c r="C12" s="101"/>
      <c r="D12" s="90"/>
      <c r="E12" s="103"/>
      <c r="H12" s="41"/>
      <c r="I12" s="35"/>
      <c r="J12" s="35"/>
      <c r="K12" s="6"/>
      <c r="L12" s="35"/>
      <c r="M12" s="6"/>
      <c r="N12" s="6"/>
      <c r="O12" s="6"/>
      <c r="P12" s="6"/>
      <c r="Q12" s="6"/>
      <c r="R12" s="6"/>
      <c r="S12" s="6"/>
      <c r="T12" s="6"/>
    </row>
    <row r="13" spans="1:20" x14ac:dyDescent="0.25">
      <c r="A13" s="35"/>
      <c r="C13" s="107" t="s">
        <v>19</v>
      </c>
      <c r="D13" s="94">
        <v>27</v>
      </c>
      <c r="E13" s="102">
        <f t="shared" ref="E13" si="2">D13*200*1000</f>
        <v>5400000</v>
      </c>
      <c r="H13" s="41"/>
      <c r="I13" s="35"/>
      <c r="J13" s="35"/>
      <c r="K13" s="6"/>
      <c r="L13" s="35"/>
      <c r="M13" s="6"/>
      <c r="N13" s="6"/>
      <c r="O13" s="6"/>
      <c r="P13" s="6"/>
      <c r="Q13" s="6"/>
      <c r="R13" s="6"/>
      <c r="S13" s="6"/>
      <c r="T13" s="6"/>
    </row>
    <row r="14" spans="1:20" x14ac:dyDescent="0.25">
      <c r="A14" s="35"/>
      <c r="C14" s="101"/>
      <c r="D14" s="90"/>
      <c r="E14" s="103"/>
      <c r="H14" s="41"/>
      <c r="I14" s="35"/>
      <c r="J14" s="35"/>
      <c r="K14" s="6"/>
      <c r="L14" s="35"/>
      <c r="M14" s="6"/>
      <c r="N14" s="6"/>
      <c r="O14" s="6"/>
      <c r="P14" s="6"/>
      <c r="Q14" s="6"/>
      <c r="R14" s="6"/>
      <c r="S14" s="6"/>
      <c r="T14" s="6"/>
    </row>
    <row r="15" spans="1:20" x14ac:dyDescent="0.25">
      <c r="A15" s="35"/>
      <c r="C15" s="107" t="s">
        <v>20</v>
      </c>
      <c r="D15" s="94">
        <v>26</v>
      </c>
      <c r="E15" s="102">
        <f t="shared" ref="E15" si="3">D15*200*1000</f>
        <v>5200000</v>
      </c>
      <c r="H15" s="41"/>
      <c r="I15" s="35"/>
      <c r="J15" s="35"/>
      <c r="K15" s="6"/>
      <c r="L15" s="35"/>
      <c r="M15" s="6"/>
      <c r="N15" s="6"/>
      <c r="O15" s="6"/>
      <c r="P15" s="6"/>
      <c r="Q15" s="6"/>
      <c r="R15" s="6"/>
      <c r="S15" s="6"/>
      <c r="T15" s="6"/>
    </row>
    <row r="16" spans="1:20" x14ac:dyDescent="0.25">
      <c r="A16" s="35"/>
      <c r="C16" s="101"/>
      <c r="D16" s="90"/>
      <c r="E16" s="103"/>
      <c r="H16" s="41"/>
      <c r="I16" s="35"/>
      <c r="J16" s="35"/>
      <c r="K16" s="6"/>
      <c r="L16" s="35"/>
      <c r="M16" s="6"/>
      <c r="N16" s="6"/>
      <c r="O16" s="6"/>
      <c r="P16" s="6"/>
      <c r="Q16" s="6"/>
      <c r="R16" s="6"/>
      <c r="S16" s="6"/>
      <c r="T16" s="6"/>
    </row>
    <row r="17" spans="1:20" x14ac:dyDescent="0.25">
      <c r="A17" s="35"/>
      <c r="C17" s="107" t="s">
        <v>21</v>
      </c>
      <c r="D17" s="94">
        <v>25</v>
      </c>
      <c r="E17" s="102">
        <f t="shared" ref="E17" si="4">D17*200*1000</f>
        <v>5000000</v>
      </c>
      <c r="H17" s="41"/>
      <c r="I17" s="35"/>
      <c r="J17" s="35"/>
      <c r="K17" s="6"/>
      <c r="L17" s="35"/>
      <c r="M17" s="6"/>
      <c r="N17" s="6"/>
      <c r="O17" s="6"/>
      <c r="P17" s="6"/>
      <c r="Q17" s="6"/>
      <c r="R17" s="6"/>
      <c r="S17" s="6"/>
      <c r="T17" s="6"/>
    </row>
    <row r="18" spans="1:20" x14ac:dyDescent="0.25">
      <c r="A18" s="35"/>
      <c r="C18" s="101"/>
      <c r="D18" s="90"/>
      <c r="E18" s="103"/>
      <c r="H18" s="41"/>
      <c r="I18" s="35"/>
      <c r="J18" s="35"/>
      <c r="K18" s="6"/>
      <c r="L18" s="35"/>
      <c r="M18" s="6"/>
      <c r="N18" s="6"/>
      <c r="O18" s="6"/>
      <c r="P18" s="6"/>
      <c r="Q18" s="6"/>
      <c r="R18" s="6"/>
      <c r="S18" s="6"/>
      <c r="T18" s="6"/>
    </row>
    <row r="19" spans="1:20" x14ac:dyDescent="0.25">
      <c r="A19" s="36"/>
      <c r="C19" s="100" t="s">
        <v>22</v>
      </c>
      <c r="D19" s="94">
        <v>27</v>
      </c>
      <c r="E19" s="102">
        <f t="shared" ref="E19" si="5">D19*200*1000</f>
        <v>5400000</v>
      </c>
      <c r="H19" s="35"/>
      <c r="I19" s="35"/>
      <c r="J19" s="35"/>
      <c r="K19" s="6"/>
      <c r="L19" s="35"/>
      <c r="M19" s="6"/>
      <c r="N19" s="6"/>
      <c r="O19" s="6"/>
      <c r="P19" s="6"/>
      <c r="Q19" s="6"/>
      <c r="R19" s="6"/>
      <c r="S19" s="6"/>
      <c r="T19" s="6"/>
    </row>
    <row r="20" spans="1:20" x14ac:dyDescent="0.25">
      <c r="A20" s="6"/>
      <c r="C20" s="101"/>
      <c r="D20" s="90"/>
      <c r="E20" s="103"/>
      <c r="H20" s="35"/>
      <c r="I20" s="6"/>
      <c r="J20" s="6"/>
      <c r="K20" s="6"/>
      <c r="L20" s="36"/>
      <c r="M20" s="6"/>
      <c r="N20" s="6"/>
      <c r="O20" s="6"/>
      <c r="P20" s="6"/>
      <c r="Q20" s="6"/>
      <c r="R20" s="6"/>
      <c r="S20" s="6"/>
      <c r="T20" s="6"/>
    </row>
    <row r="21" spans="1:20" x14ac:dyDescent="0.25">
      <c r="A21" s="6"/>
      <c r="C21" s="100" t="s">
        <v>23</v>
      </c>
      <c r="D21" s="94">
        <v>25</v>
      </c>
      <c r="E21" s="102">
        <f t="shared" ref="E21" si="6">D21*200*1000</f>
        <v>5000000</v>
      </c>
      <c r="H21" s="35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</row>
    <row r="22" spans="1:20" x14ac:dyDescent="0.25">
      <c r="C22" s="101"/>
      <c r="D22" s="90"/>
      <c r="E22" s="103"/>
      <c r="H22" s="35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</row>
    <row r="23" spans="1:20" x14ac:dyDescent="0.25">
      <c r="C23" s="107" t="s">
        <v>0</v>
      </c>
      <c r="D23" s="94">
        <v>24</v>
      </c>
      <c r="E23" s="102">
        <f t="shared" ref="E23" si="7">D23*200*1000</f>
        <v>4800000</v>
      </c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</row>
    <row r="24" spans="1:20" x14ac:dyDescent="0.25">
      <c r="C24" s="101"/>
      <c r="D24" s="90"/>
      <c r="E24" s="103"/>
    </row>
    <row r="25" spans="1:20" x14ac:dyDescent="0.25">
      <c r="C25" s="100" t="s">
        <v>2</v>
      </c>
      <c r="D25" s="94">
        <v>27</v>
      </c>
      <c r="E25" s="102">
        <f t="shared" ref="E25" si="8">D25*200*1000</f>
        <v>5400000</v>
      </c>
    </row>
    <row r="26" spans="1:20" x14ac:dyDescent="0.25">
      <c r="C26" s="101"/>
      <c r="D26" s="90"/>
      <c r="E26" s="103"/>
    </row>
    <row r="27" spans="1:20" x14ac:dyDescent="0.25">
      <c r="C27" s="100" t="s">
        <v>3</v>
      </c>
      <c r="D27" s="94">
        <v>30</v>
      </c>
      <c r="E27" s="102">
        <f t="shared" ref="E27" si="9">D27*200*1000</f>
        <v>6000000</v>
      </c>
    </row>
    <row r="28" spans="1:20" x14ac:dyDescent="0.25">
      <c r="C28" s="101"/>
      <c r="D28" s="90"/>
      <c r="E28" s="103"/>
    </row>
    <row r="29" spans="1:20" x14ac:dyDescent="0.25">
      <c r="C29" s="100" t="s">
        <v>4</v>
      </c>
      <c r="D29" s="94">
        <v>39</v>
      </c>
      <c r="E29" s="102">
        <f>D29*200*1000</f>
        <v>7800000</v>
      </c>
    </row>
    <row r="30" spans="1:20" ht="15.75" thickBot="1" x14ac:dyDescent="0.3">
      <c r="C30" s="104"/>
      <c r="D30" s="105"/>
      <c r="E30" s="106"/>
    </row>
    <row r="31" spans="1:20" x14ac:dyDescent="0.25">
      <c r="C31" s="37" t="s">
        <v>33</v>
      </c>
      <c r="D31" s="29">
        <f>D7+D9+D11+D13+D15+D17+D19+D21+D23+D25+D27+D29</f>
        <v>347</v>
      </c>
      <c r="E31" s="34">
        <f>E7+E9+E11+E13+E15+E17+E19+E21+E23+E25+E27+E29</f>
        <v>69400000</v>
      </c>
    </row>
    <row r="34" spans="3:3" x14ac:dyDescent="0.25">
      <c r="C34" t="s">
        <v>43</v>
      </c>
    </row>
    <row r="35" spans="3:3" x14ac:dyDescent="0.25">
      <c r="C35" t="s">
        <v>44</v>
      </c>
    </row>
    <row r="36" spans="3:3" x14ac:dyDescent="0.25">
      <c r="C36" t="s">
        <v>48</v>
      </c>
    </row>
  </sheetData>
  <mergeCells count="37">
    <mergeCell ref="C5:E5"/>
    <mergeCell ref="C7:C8"/>
    <mergeCell ref="D7:D8"/>
    <mergeCell ref="E7:E8"/>
    <mergeCell ref="C9:C10"/>
    <mergeCell ref="D9:D10"/>
    <mergeCell ref="E9:E10"/>
    <mergeCell ref="C11:C12"/>
    <mergeCell ref="D11:D12"/>
    <mergeCell ref="E11:E12"/>
    <mergeCell ref="C13:C14"/>
    <mergeCell ref="D13:D14"/>
    <mergeCell ref="E13:E14"/>
    <mergeCell ref="C15:C16"/>
    <mergeCell ref="D15:D16"/>
    <mergeCell ref="E15:E16"/>
    <mergeCell ref="C17:C18"/>
    <mergeCell ref="D17:D18"/>
    <mergeCell ref="E17:E18"/>
    <mergeCell ref="C19:C20"/>
    <mergeCell ref="D19:D20"/>
    <mergeCell ref="E19:E20"/>
    <mergeCell ref="C21:C22"/>
    <mergeCell ref="D21:D22"/>
    <mergeCell ref="E21:E22"/>
    <mergeCell ref="C23:C24"/>
    <mergeCell ref="D23:D24"/>
    <mergeCell ref="E23:E24"/>
    <mergeCell ref="C25:C26"/>
    <mergeCell ref="D25:D26"/>
    <mergeCell ref="E25:E26"/>
    <mergeCell ref="C27:C28"/>
    <mergeCell ref="D27:D28"/>
    <mergeCell ref="E27:E28"/>
    <mergeCell ref="C29:C30"/>
    <mergeCell ref="D29:D30"/>
    <mergeCell ref="E29:E30"/>
  </mergeCells>
  <pageMargins left="0.7" right="0.7" top="0.75" bottom="0.75" header="0.3" footer="0.3"/>
  <pageSetup paperSize="9" orientation="portrait" verticalDpi="597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"/>
  <sheetViews>
    <sheetView workbookViewId="0">
      <selection activeCell="K17" sqref="K17"/>
    </sheetView>
  </sheetViews>
  <sheetFormatPr defaultRowHeight="15" x14ac:dyDescent="0.25"/>
  <cols>
    <col min="2" max="2" width="21.5703125" customWidth="1"/>
    <col min="4" max="4" width="18.7109375" customWidth="1"/>
    <col min="5" max="5" width="10.140625" bestFit="1" customWidth="1"/>
    <col min="6" max="6" width="16.140625" bestFit="1" customWidth="1"/>
    <col min="10" max="10" width="20.42578125" customWidth="1"/>
    <col min="11" max="11" width="19" customWidth="1"/>
    <col min="14" max="14" width="16.5703125" customWidth="1"/>
    <col min="17" max="17" width="18.5703125" customWidth="1"/>
  </cols>
  <sheetData>
    <row r="1" spans="1:16" x14ac:dyDescent="0.25">
      <c r="A1" t="s">
        <v>34</v>
      </c>
    </row>
    <row r="5" spans="1:16" x14ac:dyDescent="0.25">
      <c r="B5" s="30" t="s">
        <v>46</v>
      </c>
      <c r="C5" s="30"/>
      <c r="D5" s="30"/>
      <c r="E5" s="30"/>
      <c r="F5" s="30"/>
      <c r="G5" s="30"/>
      <c r="H5" s="30"/>
      <c r="I5" s="32"/>
      <c r="J5" s="32"/>
      <c r="K5" s="32"/>
    </row>
    <row r="6" spans="1:16" x14ac:dyDescent="0.25">
      <c r="B6" s="63" t="s">
        <v>35</v>
      </c>
      <c r="C6" s="64"/>
      <c r="D6" s="63" t="s">
        <v>39</v>
      </c>
      <c r="E6" s="65"/>
      <c r="F6" s="64"/>
      <c r="G6" s="63" t="s">
        <v>36</v>
      </c>
      <c r="H6" s="65"/>
      <c r="I6" s="64"/>
      <c r="J6" s="42" t="s">
        <v>41</v>
      </c>
      <c r="K6" s="53" t="s">
        <v>37</v>
      </c>
    </row>
    <row r="7" spans="1:16" x14ac:dyDescent="0.25">
      <c r="B7" s="52"/>
      <c r="C7" s="31"/>
      <c r="D7" s="49"/>
      <c r="E7" s="50"/>
      <c r="F7" s="31"/>
      <c r="I7" s="31"/>
      <c r="J7" s="47"/>
      <c r="K7" s="47"/>
    </row>
    <row r="8" spans="1:16" x14ac:dyDescent="0.25">
      <c r="B8" s="115">
        <f>'SEK+TER+ PR 2024.'!J30</f>
        <v>15556841</v>
      </c>
      <c r="C8" s="116"/>
      <c r="D8" s="115">
        <v>15452640</v>
      </c>
      <c r="E8" s="116"/>
      <c r="F8" s="39"/>
      <c r="G8" s="115">
        <v>1250928</v>
      </c>
      <c r="H8" s="117"/>
      <c r="I8" s="116"/>
      <c r="J8" s="48">
        <f>'SEK+TER+ PR 2024.'!W20</f>
        <v>1024920</v>
      </c>
      <c r="K8" s="48">
        <f>'GUBICI 2024.'!E31</f>
        <v>69400000</v>
      </c>
      <c r="N8" s="38">
        <f>B8+D8+G8+K8+J8</f>
        <v>102685329</v>
      </c>
    </row>
    <row r="9" spans="1:16" x14ac:dyDescent="0.25">
      <c r="B9" s="51"/>
      <c r="C9" s="33"/>
      <c r="D9" s="51"/>
      <c r="E9" s="33"/>
      <c r="F9" s="33"/>
      <c r="G9" s="32"/>
      <c r="H9" s="32"/>
      <c r="I9" s="33"/>
      <c r="J9" s="9"/>
      <c r="K9" s="9"/>
    </row>
    <row r="10" spans="1:16" x14ac:dyDescent="0.25">
      <c r="B10" s="28" t="s">
        <v>38</v>
      </c>
      <c r="C10" s="114">
        <f>B8+D8+G8+K8+J8</f>
        <v>102685329</v>
      </c>
      <c r="D10" s="114"/>
      <c r="E10" s="114"/>
      <c r="F10" s="114"/>
      <c r="G10" s="114"/>
      <c r="H10" s="114"/>
      <c r="I10" s="114"/>
      <c r="J10" s="114"/>
      <c r="K10" s="114"/>
      <c r="N10" s="46">
        <v>10191641108</v>
      </c>
      <c r="P10" t="s">
        <v>49</v>
      </c>
    </row>
    <row r="12" spans="1:16" x14ac:dyDescent="0.25">
      <c r="K12" s="38"/>
      <c r="N12">
        <f>N8/N10*100</f>
        <v>1.0075445937690686</v>
      </c>
      <c r="P12" t="s">
        <v>40</v>
      </c>
    </row>
    <row r="13" spans="1:16" x14ac:dyDescent="0.25">
      <c r="D13" s="38"/>
      <c r="E13" s="38"/>
    </row>
    <row r="15" spans="1:16" x14ac:dyDescent="0.25">
      <c r="D15" s="6"/>
      <c r="E15" s="6"/>
    </row>
    <row r="16" spans="1:16" x14ac:dyDescent="0.25">
      <c r="D16" s="6"/>
      <c r="E16" s="6"/>
      <c r="F16" s="6"/>
    </row>
    <row r="17" spans="4:14" x14ac:dyDescent="0.25">
      <c r="D17" s="6"/>
      <c r="E17" s="6"/>
    </row>
    <row r="18" spans="4:14" x14ac:dyDescent="0.25">
      <c r="E18" s="6"/>
    </row>
    <row r="21" spans="4:14" x14ac:dyDescent="0.25">
      <c r="J21" s="38"/>
      <c r="N21" s="118"/>
    </row>
    <row r="22" spans="4:14" x14ac:dyDescent="0.25">
      <c r="J22" s="38"/>
    </row>
    <row r="23" spans="4:14" x14ac:dyDescent="0.25">
      <c r="F23" s="6"/>
      <c r="J23" s="38"/>
      <c r="N23" s="118"/>
    </row>
    <row r="24" spans="4:14" x14ac:dyDescent="0.25">
      <c r="F24" s="6"/>
    </row>
    <row r="25" spans="4:14" x14ac:dyDescent="0.25">
      <c r="F25" s="6"/>
    </row>
  </sheetData>
  <mergeCells count="7">
    <mergeCell ref="C10:K10"/>
    <mergeCell ref="B6:C6"/>
    <mergeCell ref="D6:F6"/>
    <mergeCell ref="G6:I6"/>
    <mergeCell ref="B8:C8"/>
    <mergeCell ref="G8:I8"/>
    <mergeCell ref="D8:E8"/>
  </mergeCells>
  <pageMargins left="0.7" right="0.7" top="0.75" bottom="0.75" header="0.3" footer="0.3"/>
  <pageSetup paperSize="9" orientation="portrait" verticalDpi="597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SEK+TER+ PR 2024.</vt:lpstr>
      <vt:lpstr>GUBICI 2024.</vt:lpstr>
      <vt:lpstr>UKUPNO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Muris Bakalović</dc:creator>
  <cp:lastModifiedBy>Dženeta Erović</cp:lastModifiedBy>
  <cp:lastPrinted>2015-05-12T07:53:35Z</cp:lastPrinted>
  <dcterms:created xsi:type="dcterms:W3CDTF">2015-05-12T07:21:23Z</dcterms:created>
  <dcterms:modified xsi:type="dcterms:W3CDTF">2023-10-23T10:13:04Z</dcterms:modified>
</cp:coreProperties>
</file>